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Екатерина\Desktop\УЛК ДОКУМЕНТЫ\МОЯ РАБОТА\FSC\ОБОСОБЛЕННЫЕ ПОДРАЗДЕЛЕНИЯ ГК УЛК\МОНИТОРИНГ\2021\ПЛЕСЕЦКИЙ ЛПХ\18-03-2021_15-14-02\"/>
    </mc:Choice>
  </mc:AlternateContent>
  <bookViews>
    <workbookView xWindow="0" yWindow="0" windowWidth="20730" windowHeight="11625" tabRatio="711" activeTab="7"/>
  </bookViews>
  <sheets>
    <sheet name="1953 " sheetId="1" r:id="rId1"/>
    <sheet name="1952" sheetId="2" r:id="rId2"/>
    <sheet name="2461" sheetId="7" r:id="rId3"/>
    <sheet name="2007" sheetId="3" r:id="rId4"/>
    <sheet name="2005" sheetId="5" r:id="rId5"/>
    <sheet name="2422" sheetId="6" r:id="rId6"/>
    <sheet name="1910" sheetId="9" r:id="rId7"/>
    <sheet name="909" sheetId="10" r:id="rId8"/>
    <sheet name="1983" sheetId="4" state="hidden" r:id="rId9"/>
  </sheets>
  <definedNames>
    <definedName name="_xlnm.Print_Area" localSheetId="1">'1952'!$A$2:$D$98</definedName>
    <definedName name="_xlnm.Print_Area" localSheetId="0">'1953 '!$A$2:$D$97</definedName>
    <definedName name="_xlnm.Print_Area" localSheetId="3">'2007'!$A$2:$D$98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10" l="1"/>
  <c r="C63" i="10"/>
  <c r="C47" i="10"/>
  <c r="C44" i="9" l="1"/>
  <c r="C40" i="10"/>
  <c r="C44" i="10" s="1"/>
  <c r="C43" i="10" l="1"/>
  <c r="C16" i="10"/>
  <c r="C64" i="10"/>
  <c r="C57" i="10"/>
  <c r="C34" i="10"/>
  <c r="C25" i="10"/>
  <c r="C11" i="10"/>
  <c r="C56" i="10" l="1"/>
  <c r="C65" i="6" l="1"/>
  <c r="C63" i="6"/>
  <c r="C58" i="6"/>
  <c r="C63" i="5"/>
  <c r="C68" i="5"/>
  <c r="C66" i="5"/>
  <c r="C65" i="5"/>
  <c r="C61" i="5"/>
  <c r="C59" i="5"/>
  <c r="C58" i="5"/>
  <c r="C63" i="3"/>
  <c r="C65" i="3"/>
  <c r="C64" i="3" s="1"/>
  <c r="C66" i="3"/>
  <c r="C63" i="2"/>
  <c r="C68" i="2"/>
  <c r="C65" i="2"/>
  <c r="C66" i="2"/>
  <c r="C65" i="1"/>
  <c r="C66" i="1"/>
  <c r="C63" i="1"/>
  <c r="C58" i="1"/>
  <c r="C66" i="9" l="1"/>
  <c r="C65" i="9"/>
  <c r="C63" i="9"/>
  <c r="C62" i="9"/>
  <c r="C61" i="9"/>
  <c r="C59" i="9"/>
  <c r="C43" i="9" l="1"/>
  <c r="C34" i="9"/>
  <c r="C16" i="9"/>
  <c r="C11" i="9"/>
  <c r="C64" i="9"/>
  <c r="C57" i="9"/>
  <c r="C25" i="9"/>
  <c r="C56" i="9" l="1"/>
  <c r="C16" i="7" l="1"/>
  <c r="C11" i="7"/>
  <c r="C64" i="7"/>
  <c r="C57" i="7"/>
  <c r="C25" i="7"/>
  <c r="C68" i="3"/>
  <c r="C40" i="3"/>
  <c r="C44" i="3" s="1"/>
  <c r="C64" i="2"/>
  <c r="C57" i="2"/>
  <c r="C43" i="3" l="1"/>
  <c r="C56" i="7"/>
  <c r="C56" i="2"/>
  <c r="C62" i="1"/>
  <c r="C59" i="1"/>
  <c r="C64" i="6"/>
  <c r="C64" i="5"/>
  <c r="C57" i="5"/>
  <c r="C57" i="1"/>
  <c r="C56" i="5" l="1"/>
  <c r="C42" i="1"/>
  <c r="C41" i="1"/>
  <c r="C26" i="1"/>
  <c r="C40" i="1" l="1"/>
  <c r="C43" i="1" s="1"/>
  <c r="C59" i="6" l="1"/>
  <c r="C57" i="6" s="1"/>
  <c r="C56" i="6" s="1"/>
  <c r="C47" i="6"/>
  <c r="C41" i="6"/>
  <c r="C42" i="6" l="1"/>
  <c r="C44" i="6"/>
  <c r="C43" i="6"/>
  <c r="C25" i="6"/>
  <c r="C43" i="5" l="1"/>
  <c r="C42" i="5"/>
  <c r="C44" i="5" s="1"/>
  <c r="C25" i="5" l="1"/>
  <c r="C25" i="3" l="1"/>
  <c r="C57" i="3" l="1"/>
  <c r="C56" i="3" s="1"/>
  <c r="C25" i="1" l="1"/>
  <c r="C33" i="1" l="1"/>
  <c r="C44" i="1" l="1"/>
  <c r="C64" i="1"/>
  <c r="C56" i="1" s="1"/>
  <c r="C67" i="4" l="1"/>
  <c r="C63" i="4" l="1"/>
  <c r="C57" i="4" s="1"/>
  <c r="C71" i="4"/>
  <c r="C70" i="4" s="1"/>
  <c r="C56" i="4" l="1"/>
  <c r="C34" i="2"/>
  <c r="C26" i="2"/>
  <c r="C22" i="4"/>
  <c r="C30" i="4" l="1"/>
  <c r="C29" i="4"/>
  <c r="C25" i="4" s="1"/>
  <c r="C25" i="2" l="1"/>
</calcChain>
</file>

<file path=xl/sharedStrings.xml><?xml version="1.0" encoding="utf-8"?>
<sst xmlns="http://schemas.openxmlformats.org/spreadsheetml/2006/main" count="1370" uniqueCount="374">
  <si>
    <t>Оценивается по окончанию ревизионного периода, соответствующего Проекту освоения лесов</t>
  </si>
  <si>
    <t>Эффективность лесохозяйственных мероприятий</t>
  </si>
  <si>
    <t>При возникновении неожиданных ситуаций (масштабные разливы ГСМ, пожар, применение химикатов и др.) вносятся  корректировки в план ведения хозяйственной деятельности предприятия</t>
  </si>
  <si>
    <t xml:space="preserve">Оценка неожиданных последствий хозяйственной деятельности (ущерб), тыс. руб. </t>
  </si>
  <si>
    <t>Ежегодно</t>
  </si>
  <si>
    <t>Рентабельность производства, %</t>
  </si>
  <si>
    <t>Выпуск товарной продукции, всего, тыс.руб.</t>
  </si>
  <si>
    <t>Средний размер оплаты труда на предприятии в сравнении со средним размером заработной платы в лесной отрасли по району, руб.</t>
  </si>
  <si>
    <t>Повышение квалификации    работников предприятия, чел.</t>
  </si>
  <si>
    <t>Общее количество работников на предприятии; доля (%) местных жителей, занятых на производстве от общего числа работников</t>
  </si>
  <si>
    <r>
      <t>·</t>
    </r>
    <r>
      <rPr>
        <sz val="7"/>
        <color theme="1"/>
        <rFont val="Times New Roman"/>
        <family val="1"/>
        <charset val="204"/>
      </rPr>
      <t xml:space="preserve">         </t>
    </r>
    <r>
      <rPr>
        <sz val="12"/>
        <color theme="1"/>
        <rFont val="Times New Roman"/>
        <family val="1"/>
        <charset val="204"/>
      </rPr>
      <t>прочие мероприятия</t>
    </r>
  </si>
  <si>
    <r>
      <t>·</t>
    </r>
    <r>
      <rPr>
        <sz val="7"/>
        <color theme="1"/>
        <rFont val="Times New Roman"/>
        <family val="1"/>
        <charset val="204"/>
      </rPr>
      <t xml:space="preserve">         </t>
    </r>
    <r>
      <rPr>
        <sz val="12"/>
        <color theme="1"/>
        <rFont val="Times New Roman"/>
        <family val="1"/>
        <charset val="204"/>
      </rPr>
      <t>содержание дорог общего пользования – ремонт дорог</t>
    </r>
  </si>
  <si>
    <r>
      <t>·</t>
    </r>
    <r>
      <rPr>
        <sz val="7"/>
        <color theme="1"/>
        <rFont val="Times New Roman"/>
        <family val="1"/>
        <charset val="204"/>
      </rPr>
      <t xml:space="preserve">         </t>
    </r>
    <r>
      <rPr>
        <sz val="12"/>
        <color theme="1"/>
        <rFont val="Times New Roman"/>
        <family val="1"/>
        <charset val="204"/>
      </rPr>
      <t>поставка дров бюджетным учреждениям</t>
    </r>
  </si>
  <si>
    <r>
      <t>·</t>
    </r>
    <r>
      <rPr>
        <sz val="7"/>
        <color theme="1"/>
        <rFont val="Times New Roman"/>
        <family val="1"/>
        <charset val="204"/>
      </rPr>
      <t xml:space="preserve">         </t>
    </r>
    <r>
      <rPr>
        <sz val="12"/>
        <color theme="1"/>
        <rFont val="Times New Roman"/>
        <family val="1"/>
        <charset val="204"/>
      </rPr>
      <t>поставка дров населению</t>
    </r>
  </si>
  <si>
    <t xml:space="preserve">Ежегодно </t>
  </si>
  <si>
    <t>Анализ хозяйственных показателей</t>
  </si>
  <si>
    <r>
      <t>·</t>
    </r>
    <r>
      <rPr>
        <sz val="7"/>
        <color theme="1"/>
        <rFont val="Times New Roman"/>
        <family val="1"/>
        <charset val="204"/>
      </rPr>
      <t xml:space="preserve">         </t>
    </r>
    <r>
      <rPr>
        <sz val="12"/>
        <color theme="1"/>
        <rFont val="Times New Roman"/>
        <family val="1"/>
        <charset val="204"/>
      </rPr>
      <t>Объем биотехнических мероприятий, проводимых компанией (если актуально)</t>
    </r>
  </si>
  <si>
    <t>Один раз в пять лет</t>
  </si>
  <si>
    <r>
      <t>·</t>
    </r>
    <r>
      <rPr>
        <sz val="7"/>
        <color theme="1"/>
        <rFont val="Times New Roman"/>
        <family val="1"/>
        <charset val="204"/>
      </rPr>
      <t xml:space="preserve">         </t>
    </r>
    <r>
      <rPr>
        <sz val="12"/>
        <color theme="1"/>
        <rFont val="Times New Roman"/>
        <family val="1"/>
        <charset val="204"/>
      </rPr>
      <t xml:space="preserve">изменения численности флоры и фауны редких и исчезающих видов (наблюдаются / не наблюдаются уменьшение) </t>
    </r>
  </si>
  <si>
    <r>
      <t>·</t>
    </r>
    <r>
      <rPr>
        <sz val="7"/>
        <color theme="1"/>
        <rFont val="Times New Roman"/>
        <family val="1"/>
        <charset val="204"/>
      </rPr>
      <t xml:space="preserve">         </t>
    </r>
    <r>
      <rPr>
        <sz val="12"/>
        <color theme="1"/>
        <rFont val="Times New Roman"/>
        <family val="1"/>
        <charset val="204"/>
      </rPr>
      <t>изменения  численности охотничьих видов (наблюдается / не наблюдается уменьшение)</t>
    </r>
  </si>
  <si>
    <r>
      <t>·</t>
    </r>
    <r>
      <rPr>
        <sz val="7"/>
        <color theme="1"/>
        <rFont val="Times New Roman"/>
        <family val="1"/>
        <charset val="204"/>
      </rPr>
      <t xml:space="preserve">         </t>
    </r>
    <r>
      <rPr>
        <sz val="12"/>
        <color theme="1"/>
        <rFont val="Times New Roman"/>
        <family val="1"/>
        <charset val="204"/>
      </rPr>
      <t xml:space="preserve">изменения напочвенного покрова, га </t>
    </r>
  </si>
  <si>
    <r>
      <t>·</t>
    </r>
    <r>
      <rPr>
        <sz val="7"/>
        <color theme="1"/>
        <rFont val="Times New Roman"/>
        <family val="1"/>
        <charset val="204"/>
      </rPr>
      <t xml:space="preserve">         </t>
    </r>
    <r>
      <rPr>
        <sz val="12"/>
        <color theme="1"/>
        <rFont val="Times New Roman"/>
        <family val="1"/>
        <charset val="204"/>
      </rPr>
      <t>площадь, пройденная           пожаром, га</t>
    </r>
  </si>
  <si>
    <r>
      <t>·</t>
    </r>
    <r>
      <rPr>
        <sz val="7"/>
        <color theme="1"/>
        <rFont val="Times New Roman"/>
        <family val="1"/>
        <charset val="204"/>
      </rPr>
      <t xml:space="preserve">         </t>
    </r>
    <r>
      <rPr>
        <sz val="12"/>
        <color theme="1"/>
        <rFont val="Times New Roman"/>
        <family val="1"/>
        <charset val="204"/>
      </rPr>
      <t>вспышки размножения насекомых-вредителей, га</t>
    </r>
  </si>
  <si>
    <t>Влияние на окружающую     среду:</t>
  </si>
  <si>
    <t>Коммерческая заготовка недревесных продуктов леса (при наличии):</t>
  </si>
  <si>
    <r>
      <t>·</t>
    </r>
    <r>
      <rPr>
        <sz val="7"/>
        <color theme="1"/>
        <rFont val="Times New Roman"/>
        <family val="1"/>
        <charset val="204"/>
      </rPr>
      <t xml:space="preserve">         </t>
    </r>
    <r>
      <rPr>
        <sz val="12"/>
        <color theme="1"/>
        <rFont val="Times New Roman"/>
        <family val="1"/>
        <charset val="204"/>
      </rPr>
      <t>уничтожение деляночных столбов</t>
    </r>
  </si>
  <si>
    <r>
      <t>·</t>
    </r>
    <r>
      <rPr>
        <sz val="7"/>
        <color theme="1"/>
        <rFont val="Times New Roman"/>
        <family val="1"/>
        <charset val="204"/>
      </rPr>
      <t xml:space="preserve">         </t>
    </r>
    <r>
      <rPr>
        <sz val="12"/>
        <color theme="1"/>
        <rFont val="Times New Roman"/>
        <family val="1"/>
        <charset val="204"/>
      </rPr>
      <t>неокоренная древесина</t>
    </r>
  </si>
  <si>
    <r>
      <t>·</t>
    </r>
    <r>
      <rPr>
        <sz val="7"/>
        <color theme="1"/>
        <rFont val="Times New Roman"/>
        <family val="1"/>
        <charset val="204"/>
      </rPr>
      <t xml:space="preserve">         </t>
    </r>
    <r>
      <rPr>
        <sz val="12"/>
        <color theme="1"/>
        <rFont val="Times New Roman"/>
        <family val="1"/>
        <charset val="204"/>
      </rPr>
      <t>невывезенная древесина</t>
    </r>
  </si>
  <si>
    <r>
      <t>·</t>
    </r>
    <r>
      <rPr>
        <sz val="7"/>
        <color theme="1"/>
        <rFont val="Times New Roman"/>
        <family val="1"/>
        <charset val="204"/>
      </rPr>
      <t xml:space="preserve">         </t>
    </r>
    <r>
      <rPr>
        <sz val="12"/>
        <color theme="1"/>
        <rFont val="Times New Roman"/>
        <family val="1"/>
        <charset val="204"/>
      </rPr>
      <t>завизирная рубка</t>
    </r>
  </si>
  <si>
    <r>
      <t>·</t>
    </r>
    <r>
      <rPr>
        <sz val="7"/>
        <color theme="1"/>
        <rFont val="Times New Roman"/>
        <family val="1"/>
        <charset val="204"/>
      </rPr>
      <t xml:space="preserve">         </t>
    </r>
    <r>
      <rPr>
        <sz val="12"/>
        <color theme="1"/>
        <rFont val="Times New Roman"/>
        <family val="1"/>
        <charset val="204"/>
      </rPr>
      <t>неочистка лесосек</t>
    </r>
  </si>
  <si>
    <r>
      <t>·</t>
    </r>
    <r>
      <rPr>
        <sz val="7"/>
        <color theme="1"/>
        <rFont val="Times New Roman"/>
        <family val="1"/>
        <charset val="204"/>
      </rPr>
      <t xml:space="preserve">         </t>
    </r>
    <r>
      <rPr>
        <sz val="12"/>
        <color theme="1"/>
        <rFont val="Times New Roman"/>
        <family val="1"/>
        <charset val="204"/>
      </rPr>
      <t>уход за минерализованными полосами, км/тыс. руб.</t>
    </r>
  </si>
  <si>
    <r>
      <t>·</t>
    </r>
    <r>
      <rPr>
        <sz val="7"/>
        <color theme="1"/>
        <rFont val="Times New Roman"/>
        <family val="1"/>
        <charset val="204"/>
      </rPr>
      <t xml:space="preserve">         </t>
    </r>
    <r>
      <rPr>
        <sz val="12"/>
        <color theme="1"/>
        <rFont val="Times New Roman"/>
        <family val="1"/>
        <charset val="204"/>
      </rPr>
      <t>устройство минерализованных полос, км/тыс. руб.</t>
    </r>
  </si>
  <si>
    <r>
      <t>·</t>
    </r>
    <r>
      <rPr>
        <sz val="7"/>
        <color theme="1"/>
        <rFont val="Times New Roman"/>
        <family val="1"/>
        <charset val="204"/>
      </rPr>
      <t xml:space="preserve">         </t>
    </r>
    <r>
      <rPr>
        <sz val="12"/>
        <color theme="1"/>
        <rFont val="Times New Roman"/>
        <family val="1"/>
        <charset val="204"/>
      </rPr>
      <t>строительство и содержание мостов и переездов, км/тыс. руб.</t>
    </r>
  </si>
  <si>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км/ тыс. руб.</t>
    </r>
  </si>
  <si>
    <t>Проведение противопожарных мероприятий, план/факт</t>
  </si>
  <si>
    <t>Территории с ограничением режима лесопользования:</t>
  </si>
  <si>
    <t>Один раз в ревизионный период (10 лет)</t>
  </si>
  <si>
    <r>
      <t>Средний прирост покрытых лесом земель, м</t>
    </r>
    <r>
      <rPr>
        <b/>
        <vertAlign val="superscript"/>
        <sz val="12"/>
        <color theme="1"/>
        <rFont val="Times New Roman"/>
        <family val="1"/>
        <charset val="204"/>
      </rPr>
      <t>3</t>
    </r>
    <r>
      <rPr>
        <b/>
        <sz val="12"/>
        <color theme="1"/>
        <rFont val="Times New Roman"/>
        <family val="1"/>
        <charset val="204"/>
      </rPr>
      <t>/га</t>
    </r>
  </si>
  <si>
    <t>-</t>
  </si>
  <si>
    <t>Лесовосстановительные мероприятия, га, план/факт:</t>
  </si>
  <si>
    <t>Площадь рубок  спелых и перестойных насаждений,  га:</t>
  </si>
  <si>
    <t>Объем рубок по уходу за лесом, м3/ тыс. руб.:</t>
  </si>
  <si>
    <t>2.3</t>
  </si>
  <si>
    <r>
      <t>Объем рубок в спелых и перестойных насаждениях, тыс. м</t>
    </r>
    <r>
      <rPr>
        <b/>
        <vertAlign val="superscript"/>
        <sz val="12"/>
        <color theme="1"/>
        <rFont val="Times New Roman"/>
        <family val="1"/>
        <charset val="204"/>
      </rPr>
      <t>3</t>
    </r>
  </si>
  <si>
    <t>2.2</t>
  </si>
  <si>
    <t>2.1</t>
  </si>
  <si>
    <r>
      <t>Объем заготовки, тыс. м</t>
    </r>
    <r>
      <rPr>
        <b/>
        <vertAlign val="superscript"/>
        <sz val="12"/>
        <color theme="1"/>
        <rFont val="Times New Roman"/>
        <family val="1"/>
        <charset val="204"/>
      </rPr>
      <t>3</t>
    </r>
  </si>
  <si>
    <r>
      <t>Запас, всего, тыс. м</t>
    </r>
    <r>
      <rPr>
        <b/>
        <vertAlign val="superscript"/>
        <sz val="12"/>
        <color theme="1"/>
        <rFont val="Times New Roman"/>
        <family val="1"/>
        <charset val="204"/>
      </rPr>
      <t>3</t>
    </r>
    <r>
      <rPr>
        <b/>
        <sz val="12"/>
        <color theme="1"/>
        <rFont val="Times New Roman"/>
        <family val="1"/>
        <charset val="204"/>
      </rPr>
      <t>,
в том числе:</t>
    </r>
  </si>
  <si>
    <t>1.5</t>
  </si>
  <si>
    <t>1.4</t>
  </si>
  <si>
    <t>Средний бонитет насаждения</t>
  </si>
  <si>
    <t>1.3</t>
  </si>
  <si>
    <t>Средний возраст насаждения, лет</t>
  </si>
  <si>
    <t>1.2</t>
  </si>
  <si>
    <t xml:space="preserve">Средний состав насаждения </t>
  </si>
  <si>
    <t>1.1</t>
  </si>
  <si>
    <t xml:space="preserve">1 раз в 10 лет </t>
  </si>
  <si>
    <t>Лесоводственные показатели:</t>
  </si>
  <si>
    <t>Периодичность</t>
  </si>
  <si>
    <t>Мероприятия по сбору данных</t>
  </si>
  <si>
    <t>Показатели</t>
  </si>
  <si>
    <t>№ п.п.</t>
  </si>
  <si>
    <t>Таблица 1</t>
  </si>
  <si>
    <t>Отчет по мониторингу хозяйственной деятельности</t>
  </si>
  <si>
    <t>· молодняков</t>
  </si>
  <si>
    <t>· средневозрастных</t>
  </si>
  <si>
    <t>· приспевающих</t>
  </si>
  <si>
    <t>· спелых и перестойных</t>
  </si>
  <si>
    <t>· расчетный</t>
  </si>
  <si>
    <t>· % освоения расчетной лесосеки</t>
  </si>
  <si>
    <t>· Сосна</t>
  </si>
  <si>
    <t>· Ель</t>
  </si>
  <si>
    <t>· Береза</t>
  </si>
  <si>
    <t>· Осина</t>
  </si>
  <si>
    <t>· Прочие (ольха, ива)</t>
  </si>
  <si>
    <t>· фактический</t>
  </si>
  <si>
    <t>· всего, в том числе:</t>
  </si>
  <si>
    <t>· сплошные рубки</t>
  </si>
  <si>
    <t>· несплошные рубки, всего, в том числе</t>
  </si>
  <si>
    <t>· %  сплошных рубок</t>
  </si>
  <si>
    <t>· % несплошных рубок</t>
  </si>
  <si>
    <t>· Всего, га, в том числе:</t>
  </si>
  <si>
    <t>· создание лесных культур</t>
  </si>
  <si>
    <t>· естественное заращивание</t>
  </si>
  <si>
    <t>· содействие естественному возобновлению</t>
  </si>
  <si>
    <t>Площадь, покрытая лесной растительностью, всего,  га,
в том числе:</t>
  </si>
  <si>
    <r>
      <t>Объем заготовки по основным породам, тыс. м</t>
    </r>
    <r>
      <rPr>
        <b/>
        <vertAlign val="superscript"/>
        <sz val="12"/>
        <color theme="1"/>
        <rFont val="Times New Roman"/>
        <family val="1"/>
        <charset val="204"/>
      </rPr>
      <t>3</t>
    </r>
  </si>
  <si>
    <t>Вывод: За истекший период изменений лесоводственных показателей не наблюдалось.</t>
  </si>
  <si>
    <t>Вывод: Изменений прироста не наблюдалось.</t>
  </si>
  <si>
    <t>Вывод: За отчетный период лесонарушений в арендной базе не зафиксировано.</t>
  </si>
  <si>
    <t>Вывод: Коммерческая заготовка недревесных продуктов леса в отчетном периоде не проводилась.</t>
  </si>
  <si>
    <t>Вывод: Предприятие оказывает социальную помощь в виде оказания финансовой помощи МО.</t>
  </si>
  <si>
    <r>
      <t>·</t>
    </r>
    <r>
      <rPr>
        <sz val="7"/>
        <color theme="1"/>
        <rFont val="Times New Roman"/>
        <family val="1"/>
        <charset val="204"/>
      </rPr>
      <t xml:space="preserve">         </t>
    </r>
    <r>
      <rPr>
        <sz val="12"/>
        <color theme="1"/>
        <rFont val="Times New Roman"/>
        <family val="1"/>
        <charset val="204"/>
      </rPr>
      <t>оказание финансовой помощи МО, руб.</t>
    </r>
  </si>
  <si>
    <t>Вывод: Ситуаций, повлекших неожиданные последствия, в отчетном периоде не выявлено.</t>
  </si>
  <si>
    <t>Вывод: Объем лесозаготовок не превысил разрешенный объем лесопользования.</t>
  </si>
  <si>
    <t>Лесонарушения всего, руб., в том числе</t>
  </si>
  <si>
    <r>
      <t>Информация социального характера, м</t>
    </r>
    <r>
      <rPr>
        <b/>
        <vertAlign val="superscript"/>
        <sz val="12"/>
        <color theme="1"/>
        <rFont val="Times New Roman"/>
        <family val="1"/>
        <charset val="204"/>
      </rPr>
      <t>3</t>
    </r>
    <r>
      <rPr>
        <b/>
        <sz val="12"/>
        <color theme="1"/>
        <rFont val="Times New Roman"/>
        <family val="1"/>
        <charset val="204"/>
      </rPr>
      <t>/руб.:</t>
    </r>
  </si>
  <si>
    <t>(Договор аренды № 1953 от 16.05.2016г.)</t>
  </si>
  <si>
    <t>4,4Б 3,1Е 2,2С 0,3ОС+ИВ,ОЛСА,Л</t>
  </si>
  <si>
    <t>4,2</t>
  </si>
  <si>
    <t>127992,0</t>
  </si>
  <si>
    <t>7419,63</t>
  </si>
  <si>
    <t>1016,32</t>
  </si>
  <si>
    <t>1971,28</t>
  </si>
  <si>
    <t>785,5</t>
  </si>
  <si>
    <t>3646,53</t>
  </si>
  <si>
    <t>(Договор аренды № 1952 от 12.05.2016г.)</t>
  </si>
  <si>
    <t>(Договор аренды № 2007 от 12.10.2016г.)</t>
  </si>
  <si>
    <t>(Договор аренды № 1983 от 24.08.2016г.)</t>
  </si>
  <si>
    <t>3,5Е 3,2Б 2,6С 0,7ОС+ИВ,ОЛСА,Л</t>
  </si>
  <si>
    <t>504221,0</t>
  </si>
  <si>
    <t>121619,6</t>
  </si>
  <si>
    <t>38580,4</t>
  </si>
  <si>
    <t>12562,0</t>
  </si>
  <si>
    <t>180079,9</t>
  </si>
  <si>
    <t>37303,31</t>
  </si>
  <si>
    <t>2264,9</t>
  </si>
  <si>
    <t>3233,96</t>
  </si>
  <si>
    <t>2707,38</t>
  </si>
  <si>
    <t>29097,07</t>
  </si>
  <si>
    <t>4,0Б 3,0Е 2,1С 0,9ОС+ОЛСА,Л,К,ИВ</t>
  </si>
  <si>
    <t>3,4</t>
  </si>
  <si>
    <t>24715,6</t>
  </si>
  <si>
    <t>5028,0</t>
  </si>
  <si>
    <t>8159,0</t>
  </si>
  <si>
    <t>2879,0</t>
  </si>
  <si>
    <t>6378,0</t>
  </si>
  <si>
    <t>2958,57</t>
  </si>
  <si>
    <t>221,73</t>
  </si>
  <si>
    <t>936,07</t>
  </si>
  <si>
    <t>619,01</t>
  </si>
  <si>
    <t>1181,76</t>
  </si>
  <si>
    <t>45,10</t>
  </si>
  <si>
    <t>· Лиственница</t>
  </si>
  <si>
    <t>1.3. Участки леса с наличием реликтовых и эндемичных растений.</t>
  </si>
  <si>
    <t>2017/2018</t>
  </si>
  <si>
    <t>Вывод: За отчетный период план по лесовосстановлению выполнен поностью.</t>
  </si>
  <si>
    <t>5,4С 2,9Б 1,5Е 0,2ОС+Л,ОЛСА,ИВ</t>
  </si>
  <si>
    <t>4,5</t>
  </si>
  <si>
    <t>50264,7</t>
  </si>
  <si>
    <t>5312,8</t>
  </si>
  <si>
    <t>3698,7</t>
  </si>
  <si>
    <t>2628,0</t>
  </si>
  <si>
    <t>16291,4</t>
  </si>
  <si>
    <t>3271,88</t>
  </si>
  <si>
    <t>276,23</t>
  </si>
  <si>
    <t>413,73</t>
  </si>
  <si>
    <t>488,86</t>
  </si>
  <si>
    <t>2093,06</t>
  </si>
  <si>
    <t>· фактический – всего/ в том числе 2018 год</t>
  </si>
  <si>
    <t>Объем рубок по уходу за лесом, га/ тыс. руб.:</t>
  </si>
  <si>
    <t>Вывод: За отчетный период план по лесовосстановлению выполнен полностью.</t>
  </si>
  <si>
    <t>66,356 / 30,770</t>
  </si>
  <si>
    <t>233,3 / 412,1</t>
  </si>
  <si>
    <t>213,5 / 348,9</t>
  </si>
  <si>
    <t>19,8 / 63,2</t>
  </si>
  <si>
    <t>91,5% / 84,66%</t>
  </si>
  <si>
    <t>8,5% / 15,34%</t>
  </si>
  <si>
    <t xml:space="preserve">Вывод: За отчетный период в эксплуатационных лесах проводились сплошные рубки на площади, не превышающей разрешенный размер лесопользования по площади, так как площадь по декларациям 2018 года составила 201,4 га, 2017 года составила 210,7 га. Площадь заготовки за 2018 год по сплошному хвойному хозяйству составила 67,9 га, по мягколиственному 90,1 га, что не превышает допустимый объем по неистощительному лесопользованию. </t>
  </si>
  <si>
    <t>35/141,7</t>
  </si>
  <si>
    <t>Площадь ЛВПЦ, га, в том числе:</t>
  </si>
  <si>
    <r>
      <t>·</t>
    </r>
    <r>
      <rPr>
        <sz val="7"/>
        <color theme="1"/>
        <rFont val="Times New Roman"/>
        <family val="1"/>
        <charset val="204"/>
      </rPr>
      <t xml:space="preserve">         </t>
    </r>
    <r>
      <rPr>
        <b/>
        <sz val="12"/>
        <color theme="1"/>
        <rFont val="Times New Roman"/>
        <family val="1"/>
        <charset val="204"/>
      </rPr>
      <t>ЛВПЦ 1</t>
    </r>
    <r>
      <rPr>
        <sz val="12"/>
        <color rgb="FF000000"/>
        <rFont val="Times New Roman"/>
        <family val="1"/>
        <charset val="204"/>
      </rPr>
      <t xml:space="preserve"> Лесные территории, где представлено высокое биоразнообразие, значимое на мировом, региональном и национальном уровнях</t>
    </r>
    <r>
      <rPr>
        <b/>
        <sz val="12"/>
        <color theme="1"/>
        <rFont val="Times New Roman"/>
        <family val="1"/>
        <charset val="204"/>
      </rPr>
      <t>:</t>
    </r>
  </si>
  <si>
    <t>- Global 200</t>
  </si>
  <si>
    <t>1.1 ООПТ</t>
  </si>
  <si>
    <t>- КОТР</t>
  </si>
  <si>
    <t>- водно-болотные угодья</t>
  </si>
  <si>
    <t>1.2 Места концентрации редких и находящихся под угрозой исчезновения видов</t>
  </si>
  <si>
    <t>1.4 Ключевые сезонные места обитания животных</t>
  </si>
  <si>
    <r>
      <t>·</t>
    </r>
    <r>
      <rPr>
        <sz val="7"/>
        <color theme="1"/>
        <rFont val="Times New Roman"/>
        <family val="1"/>
        <charset val="204"/>
      </rPr>
      <t xml:space="preserve">         </t>
    </r>
    <r>
      <rPr>
        <b/>
        <sz val="12"/>
        <color theme="1"/>
        <rFont val="Times New Roman"/>
        <family val="1"/>
        <charset val="204"/>
      </rPr>
      <t>ЛВПЦ 2</t>
    </r>
    <r>
      <rPr>
        <sz val="12"/>
        <color theme="1"/>
        <rFont val="Times New Roman"/>
        <family val="1"/>
        <charset val="204"/>
      </rPr>
      <t xml:space="preserve"> Крупные лесные ландшафты, значимые на мировом, региональном и национальном уровнях</t>
    </r>
    <r>
      <rPr>
        <b/>
        <sz val="12"/>
        <color theme="1"/>
        <rFont val="Times New Roman"/>
        <family val="1"/>
        <charset val="204"/>
      </rPr>
      <t>:</t>
    </r>
  </si>
  <si>
    <r>
      <t xml:space="preserve">- </t>
    </r>
    <r>
      <rPr>
        <sz val="12"/>
        <color theme="1"/>
        <rFont val="Times New Roman"/>
        <family val="1"/>
        <charset val="204"/>
      </rPr>
      <t>малонарушенные лесные территории (МЛТ)</t>
    </r>
  </si>
  <si>
    <r>
      <t xml:space="preserve">·         </t>
    </r>
    <r>
      <rPr>
        <b/>
        <sz val="12"/>
        <color theme="1"/>
        <rFont val="Times New Roman"/>
        <family val="1"/>
        <charset val="204"/>
      </rPr>
      <t>ЛВПЦ 3</t>
    </r>
    <r>
      <rPr>
        <sz val="12"/>
        <color theme="1"/>
        <rFont val="Times New Roman"/>
        <family val="1"/>
        <charset val="204"/>
      </rPr>
      <t xml:space="preserve"> Лесные территории, которые включают редкие или находящиеся под угрозой исчезновения экосистемы:</t>
    </r>
  </si>
  <si>
    <t>- Ценные леса</t>
  </si>
  <si>
    <t>- Участки леса с наличием редких экосистем (репрезентативные участки, участки с наличием краснокнижных видов)</t>
  </si>
  <si>
    <r>
      <t>·</t>
    </r>
    <r>
      <rPr>
        <sz val="7"/>
        <color theme="1"/>
        <rFont val="Times New Roman"/>
        <family val="1"/>
        <charset val="204"/>
      </rPr>
      <t xml:space="preserve">         </t>
    </r>
    <r>
      <rPr>
        <b/>
        <sz val="12"/>
        <color theme="1"/>
        <rFont val="Times New Roman"/>
        <family val="1"/>
        <charset val="204"/>
      </rPr>
      <t xml:space="preserve">ЛВПЦ 4 </t>
    </r>
    <r>
      <rPr>
        <sz val="12"/>
        <color theme="1"/>
        <rFont val="Times New Roman"/>
        <family val="1"/>
        <charset val="204"/>
      </rPr>
      <t>Лесные территории, выполняющие особые защитные функции</t>
    </r>
    <r>
      <rPr>
        <b/>
        <sz val="12"/>
        <color theme="1"/>
        <rFont val="Times New Roman"/>
        <family val="1"/>
        <charset val="204"/>
      </rPr>
      <t>:</t>
    </r>
  </si>
  <si>
    <t>Защитные леса:</t>
  </si>
  <si>
    <t>- водоохранные зоны</t>
  </si>
  <si>
    <t>- нерестоохранные полосы</t>
  </si>
  <si>
    <t xml:space="preserve"> - защитные полосы лесов, расположенные вдоль железнодорожных путей общего пользования</t>
  </si>
  <si>
    <t xml:space="preserve"> - запретные полосы лесов, расположенных вдоль водных объектов</t>
  </si>
  <si>
    <t>ОЗУ:</t>
  </si>
  <si>
    <r>
      <t xml:space="preserve">- </t>
    </r>
    <r>
      <rPr>
        <sz val="12"/>
        <color theme="1"/>
        <rFont val="Times New Roman"/>
        <family val="1"/>
        <charset val="204"/>
      </rPr>
      <t>берегозащитные водоохранные полосы</t>
    </r>
  </si>
  <si>
    <r>
      <t xml:space="preserve">- </t>
    </r>
    <r>
      <rPr>
        <sz val="12"/>
        <color theme="1"/>
        <rFont val="Times New Roman"/>
        <family val="1"/>
        <charset val="204"/>
      </rPr>
      <t>участки с реликтовыми породами</t>
    </r>
  </si>
  <si>
    <r>
      <t xml:space="preserve">- </t>
    </r>
    <r>
      <rPr>
        <sz val="12"/>
        <color theme="1"/>
        <rFont val="Times New Roman"/>
        <family val="1"/>
        <charset val="204"/>
      </rPr>
      <t>постоянные лесосеменные участки (при наличии)</t>
    </r>
  </si>
  <si>
    <r>
      <t xml:space="preserve">- </t>
    </r>
    <r>
      <rPr>
        <sz val="12"/>
        <color theme="1"/>
        <rFont val="Times New Roman"/>
        <family val="1"/>
        <charset val="204"/>
      </rPr>
      <t>участки, имеющие особое значение для осуществления жизненных циклов позвоночных животных (размножения, выращивания молодняка, нагула, отдыха, миграции и др.)</t>
    </r>
  </si>
  <si>
    <r>
      <t>·</t>
    </r>
    <r>
      <rPr>
        <sz val="7"/>
        <color theme="1"/>
        <rFont val="Times New Roman"/>
        <family val="1"/>
        <charset val="204"/>
      </rPr>
      <t xml:space="preserve">         </t>
    </r>
    <r>
      <rPr>
        <b/>
        <sz val="12"/>
        <color theme="1"/>
        <rFont val="Times New Roman"/>
        <family val="1"/>
        <charset val="204"/>
      </rPr>
      <t xml:space="preserve">ЛВПЦ 5 </t>
    </r>
    <r>
      <rPr>
        <sz val="12"/>
        <color theme="1"/>
        <rFont val="Times New Roman"/>
        <family val="1"/>
        <charset val="204"/>
      </rPr>
      <t>(социальные) Лесные территории, необходимые для обеспечения существования местного населения</t>
    </r>
  </si>
  <si>
    <r>
      <t>·</t>
    </r>
    <r>
      <rPr>
        <sz val="7"/>
        <color theme="1"/>
        <rFont val="Times New Roman"/>
        <family val="1"/>
        <charset val="204"/>
      </rPr>
      <t xml:space="preserve">         </t>
    </r>
    <r>
      <rPr>
        <b/>
        <sz val="12"/>
        <color theme="1"/>
        <rFont val="Times New Roman"/>
        <family val="1"/>
        <charset val="204"/>
      </rPr>
      <t xml:space="preserve">ЛВПЦ 6 </t>
    </r>
    <r>
      <rPr>
        <sz val="12"/>
        <color theme="1"/>
        <rFont val="Times New Roman"/>
        <family val="1"/>
        <charset val="204"/>
      </rPr>
      <t>Лесные территории, необходимые для сохранения самобытных культурных традиций местного населения</t>
    </r>
  </si>
  <si>
    <t>Вывод: Площадь ЛВПЦ за отчетный период не изменилась.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</si>
  <si>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на 01.01.18 г. - 933 чел./89%     на 01.01.19 г. - 1813 чел./91%</t>
  </si>
  <si>
    <t>Вывод: Число работников предприятия возросло в 2018 году на 51,46% - 880 человек за счет привлечения, преимущественно, местных жителей.</t>
  </si>
  <si>
    <t>8/24751,1173</t>
  </si>
  <si>
    <t>Вывод: Планы по строительству и содержанию лесохозяйственных дорог, устройству минерализованных полос и уходу за минерализованными полосами выполнены в полном объеме.</t>
  </si>
  <si>
    <t>Вывод: Вспышки размножения насекомых-вредителей, пожары в арендной базе в 2018 году не были зарегистрированы. Редкие и исчезающие виды сохранялись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t>
  </si>
  <si>
    <t>1,3 / 2,5 / 8,20477</t>
  </si>
  <si>
    <t>1,3 / 1,7 / 3,184714</t>
  </si>
  <si>
    <t>13,27% / 15%</t>
  </si>
  <si>
    <t>638801,54991 / 1882102,52888</t>
  </si>
  <si>
    <t>54806,74 / 62475,81</t>
  </si>
  <si>
    <t xml:space="preserve">Вывод: В основном штрафы за лесонарушения были получены из-за невывезенных вовремя круглых лесоматериалов, которые находились на зимниках в труднодоступных местах. </t>
  </si>
  <si>
    <t>Вывод: Повышение квалификации работников в 2018 году не проводилось.</t>
  </si>
  <si>
    <t>Вывод: Средний размер оплаты труда за год вырос на 14%, что благоприятно сказывается на кадровой политике предприятия.</t>
  </si>
  <si>
    <t>Вывод: Выпуск товарной продукции увеличился на 194,63 % за счет увеличения объемов по заготовке и реализации продукции.</t>
  </si>
  <si>
    <t xml:space="preserve">Вывод: Рентабельность предприятия увеличилась на 13,03 % за счет наращения объемов выпуска и продаж продукции. </t>
  </si>
  <si>
    <t>0/0</t>
  </si>
  <si>
    <t>Вывод: Объем лесозаготовок не превысил разрешенный объем лесопользования, так заготовка по декларациям 2018 года составила 30770,00 м3, 2017 года составила 35586,00 м3. Заготовка за 2018 год по сплошному хвойному хозяйству составила 11900,00 м3, по сплошному мягколиственному 22000,00 м3, что не превышает допустимый объем по неистощительному лесопользованию.</t>
  </si>
  <si>
    <t>Резюме мониторинга, не содержащее конфиденциальной информации, а также более подробная информация о деятельности компании, включая резюме Плана лесоуправления и карты ЛВПЦ, может быть предоставлена любой заинтересованной стороне по соответствующему письменному запросу и распространяется через администрации муниципальных образований Плесецкого района.</t>
  </si>
  <si>
    <t xml:space="preserve">· фактический </t>
  </si>
  <si>
    <t>· Прочие</t>
  </si>
  <si>
    <t>· выборочные рубки</t>
  </si>
  <si>
    <t>· % выборочных рубок</t>
  </si>
  <si>
    <t>· дополнение лесных культур</t>
  </si>
  <si>
    <t>· уход за лесными культурами</t>
  </si>
  <si>
    <t>· рубки ухода в молодняках</t>
  </si>
  <si>
    <t>Данные лесоустройства и проведенных предприятием исследований арендной территории</t>
  </si>
  <si>
    <t>Рентабельность производства (в целом по предприятию), %</t>
  </si>
  <si>
    <t>Основной вывод о достижении целей лесоуправления</t>
  </si>
  <si>
    <t>Анализ лесоустраительной документации</t>
  </si>
  <si>
    <t>Вывод: За отчетный период план по лесовосстановлению выполнен на 100%</t>
  </si>
  <si>
    <t>Лесонарушения всего, в том числе</t>
  </si>
  <si>
    <t>не зарегистрированы</t>
  </si>
  <si>
    <t>не наблюдалось</t>
  </si>
  <si>
    <t>ЛВПЦ 1.1 Особо охраняемые природные территории (ООПТ)</t>
  </si>
  <si>
    <t>ЛВПЦ 1.2 Места концентрации редких и находящихся под угрозой исчезновения видов</t>
  </si>
  <si>
    <t>ЛВПЦ 1.3. Места концентрации эндемичных видов</t>
  </si>
  <si>
    <t>ЛВПЦ 1.4 Ключевые сезонные места обитания животных</t>
  </si>
  <si>
    <r>
      <t>·</t>
    </r>
    <r>
      <rPr>
        <b/>
        <sz val="7"/>
        <color theme="1"/>
        <rFont val="Times New Roman"/>
        <family val="1"/>
        <charset val="204"/>
      </rPr>
      <t xml:space="preserve">         </t>
    </r>
    <r>
      <rPr>
        <b/>
        <sz val="12"/>
        <color theme="1"/>
        <rFont val="Times New Roman"/>
        <family val="1"/>
        <charset val="204"/>
      </rPr>
      <t>ЛВПЦ 2 Крупные лесные ландшафты, значимые на мировом, региональном и национальном уровнях</t>
    </r>
  </si>
  <si>
    <t>·         ЛВПЦ 3 Лесные территории, которые включают редкие или находящиеся под угрозой исчезновения экосистемы:</t>
  </si>
  <si>
    <r>
      <t>·</t>
    </r>
    <r>
      <rPr>
        <b/>
        <sz val="7"/>
        <color theme="1"/>
        <rFont val="Times New Roman"/>
        <family val="1"/>
        <charset val="204"/>
      </rPr>
      <t xml:space="preserve">         </t>
    </r>
    <r>
      <rPr>
        <b/>
        <sz val="12"/>
        <color theme="1"/>
        <rFont val="Times New Roman"/>
        <family val="1"/>
        <charset val="204"/>
      </rPr>
      <t>ЛВПЦ 4 Лесные территории, выполняющие особые защитные функции:</t>
    </r>
  </si>
  <si>
    <r>
      <t>·</t>
    </r>
    <r>
      <rPr>
        <b/>
        <sz val="7"/>
        <color theme="1"/>
        <rFont val="Times New Roman"/>
        <family val="1"/>
        <charset val="204"/>
      </rPr>
      <t xml:space="preserve">         </t>
    </r>
    <r>
      <rPr>
        <b/>
        <sz val="12"/>
        <color theme="1"/>
        <rFont val="Times New Roman"/>
        <family val="1"/>
        <charset val="204"/>
      </rPr>
      <t>ЛВПЦ 1</t>
    </r>
    <r>
      <rPr>
        <b/>
        <sz val="12"/>
        <color rgb="FF000000"/>
        <rFont val="Times New Roman"/>
        <family val="1"/>
        <charset val="204"/>
      </rPr>
      <t xml:space="preserve"> Лесные территории, где представлено высокое биоразнообразие, значимое на мировом, региональном и национальном уровнях</t>
    </r>
    <r>
      <rPr>
        <b/>
        <sz val="12"/>
        <color theme="1"/>
        <rFont val="Times New Roman"/>
        <family val="1"/>
        <charset val="204"/>
      </rPr>
      <t>:</t>
    </r>
  </si>
  <si>
    <t>ЛВПЦ 4.1. Леса, имеющие особое водоохранное значение</t>
  </si>
  <si>
    <t>ЛВПЦ 4.2. - Леса, имеющие особое противоэрозионное значение</t>
  </si>
  <si>
    <t>ЛВПЦ 4.3. - Леса, имеющие особое противопожарное значение</t>
  </si>
  <si>
    <r>
      <t>·</t>
    </r>
    <r>
      <rPr>
        <b/>
        <sz val="7"/>
        <color theme="1"/>
        <rFont val="Times New Roman"/>
        <family val="1"/>
        <charset val="204"/>
      </rPr>
      <t xml:space="preserve">         </t>
    </r>
    <r>
      <rPr>
        <b/>
        <sz val="12"/>
        <color theme="1"/>
        <rFont val="Times New Roman"/>
        <family val="1"/>
        <charset val="204"/>
      </rPr>
      <t>ЛВПЦ 5. Лесные территории, необходимые для обеспечения существования местного населения</t>
    </r>
  </si>
  <si>
    <r>
      <t>·</t>
    </r>
    <r>
      <rPr>
        <b/>
        <sz val="7"/>
        <color theme="1"/>
        <rFont val="Times New Roman"/>
        <family val="1"/>
        <charset val="204"/>
      </rPr>
      <t xml:space="preserve">         </t>
    </r>
    <r>
      <rPr>
        <b/>
        <sz val="12"/>
        <color theme="1"/>
        <rFont val="Times New Roman"/>
        <family val="1"/>
        <charset val="204"/>
      </rPr>
      <t>ЛВПЦ 6. Лесные территории, необходимые для сохранения самобытных культурных традиций местного населения</t>
    </r>
  </si>
  <si>
    <t>Вывод: За отчетны йпериод лесонарушений не выявлено</t>
  </si>
  <si>
    <t>__________</t>
  </si>
  <si>
    <t>3. Содержание (ремонт) дорог общего пользования, км/тыс. руб.</t>
  </si>
  <si>
    <r>
      <t>·</t>
    </r>
    <r>
      <rPr>
        <sz val="7"/>
        <color theme="1"/>
        <rFont val="Times New Roman"/>
        <family val="1"/>
        <charset val="204"/>
      </rPr>
      <t xml:space="preserve">         </t>
    </r>
    <r>
      <rPr>
        <sz val="12"/>
        <color theme="1"/>
        <rFont val="Times New Roman"/>
        <family val="1"/>
        <charset val="204"/>
      </rPr>
      <t>устройство минерализованных полос, км/тыс.руб</t>
    </r>
  </si>
  <si>
    <r>
      <t>·</t>
    </r>
    <r>
      <rPr>
        <sz val="7"/>
        <color theme="1"/>
        <rFont val="Times New Roman"/>
        <family val="1"/>
        <charset val="204"/>
      </rPr>
      <t xml:space="preserve">         </t>
    </r>
    <r>
      <rPr>
        <sz val="12"/>
        <color theme="1"/>
        <rFont val="Times New Roman"/>
        <family val="1"/>
        <charset val="204"/>
      </rPr>
      <t>установка противопожарных аншлагов, шт/тыс.руб.</t>
    </r>
  </si>
  <si>
    <r>
      <t>·</t>
    </r>
    <r>
      <rPr>
        <sz val="7"/>
        <color theme="1"/>
        <rFont val="Times New Roman"/>
        <family val="1"/>
        <charset val="204"/>
      </rPr>
      <t xml:space="preserve">         </t>
    </r>
    <r>
      <rPr>
        <sz val="12"/>
        <color theme="1"/>
        <rFont val="Times New Roman"/>
        <family val="1"/>
        <charset val="204"/>
      </rPr>
      <t>организация мест отдыха, шт/тыс. руб</t>
    </r>
  </si>
  <si>
    <r>
      <t>·</t>
    </r>
    <r>
      <rPr>
        <sz val="7"/>
        <color theme="1"/>
        <rFont val="Times New Roman"/>
        <family val="1"/>
        <charset val="204"/>
      </rPr>
      <t xml:space="preserve">         </t>
    </r>
    <r>
      <rPr>
        <sz val="12"/>
        <color theme="1"/>
        <rFont val="Times New Roman"/>
        <family val="1"/>
        <charset val="204"/>
      </rPr>
      <t>уход за минерализованными полосами, км/тыс.руб</t>
    </r>
  </si>
  <si>
    <r>
      <t>·</t>
    </r>
    <r>
      <rPr>
        <sz val="7"/>
        <color theme="1"/>
        <rFont val="Times New Roman"/>
        <family val="1"/>
        <charset val="204"/>
      </rPr>
      <t xml:space="preserve">         </t>
    </r>
    <r>
      <rPr>
        <sz val="12"/>
        <color theme="1"/>
        <rFont val="Times New Roman"/>
        <family val="1"/>
        <charset val="204"/>
      </rPr>
      <t>установка противопожарных аншлагов, шт/тыс.руб</t>
    </r>
  </si>
  <si>
    <r>
      <t>·</t>
    </r>
    <r>
      <rPr>
        <sz val="7"/>
        <color theme="1"/>
        <rFont val="Times New Roman"/>
        <family val="1"/>
        <charset val="204"/>
      </rPr>
      <t xml:space="preserve">         </t>
    </r>
    <r>
      <rPr>
        <sz val="12"/>
        <color theme="1"/>
        <rFont val="Times New Roman"/>
        <family val="1"/>
        <charset val="204"/>
      </rPr>
      <t>организация мест отдыха, шт/тыс.руб</t>
    </r>
  </si>
  <si>
    <r>
      <t>·</t>
    </r>
    <r>
      <rPr>
        <sz val="7"/>
        <color theme="1"/>
        <rFont val="Times New Roman"/>
        <family val="1"/>
        <charset val="204"/>
      </rPr>
      <t xml:space="preserve">         </t>
    </r>
    <r>
      <rPr>
        <sz val="12"/>
        <color theme="1"/>
        <rFont val="Times New Roman"/>
        <family val="1"/>
        <charset val="204"/>
      </rPr>
      <t>устройство минерализованных полос, км./тыс.руб.</t>
    </r>
  </si>
  <si>
    <r>
      <t>·</t>
    </r>
    <r>
      <rPr>
        <sz val="7"/>
        <color theme="1"/>
        <rFont val="Times New Roman"/>
        <family val="1"/>
        <charset val="204"/>
      </rPr>
      <t xml:space="preserve">         </t>
    </r>
    <r>
      <rPr>
        <sz val="12"/>
        <color theme="1"/>
        <rFont val="Times New Roman"/>
        <family val="1"/>
        <charset val="204"/>
      </rPr>
      <t>уход за минерализованными полосами, км./тыс.руб</t>
    </r>
  </si>
  <si>
    <r>
      <t>·</t>
    </r>
    <r>
      <rPr>
        <sz val="7"/>
        <color theme="1"/>
        <rFont val="Times New Roman"/>
        <family val="1"/>
        <charset val="204"/>
      </rPr>
      <t xml:space="preserve">         </t>
    </r>
    <r>
      <rPr>
        <sz val="12"/>
        <color theme="1"/>
        <rFont val="Times New Roman"/>
        <family val="1"/>
        <charset val="204"/>
      </rPr>
      <t>устройство минерализованных полос, км./тыс.руб</t>
    </r>
  </si>
  <si>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(мостов и переездов), км (шт)/тыс. руб.</t>
    </r>
  </si>
  <si>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(мостов и переездов), км(шт)/тыс. руб.</t>
    </r>
  </si>
  <si>
    <r>
      <t>·</t>
    </r>
    <r>
      <rPr>
        <sz val="7"/>
        <color theme="1"/>
        <rFont val="Times New Roman"/>
        <family val="1"/>
        <charset val="204"/>
      </rPr>
      <t xml:space="preserve">         </t>
    </r>
    <r>
      <rPr>
        <sz val="12"/>
        <color theme="1"/>
        <rFont val="Times New Roman"/>
        <family val="1"/>
        <charset val="204"/>
      </rPr>
      <t>строительство и содержание лесохозяйственных  дорог (мостов и переездов), км (шт)/ тыс. руб.</t>
    </r>
  </si>
  <si>
    <t>(Договор аренды № 2005 от 03.10.2016г.)</t>
  </si>
  <si>
    <t>3,5Е 2,9С 2,9Б 0,6Ос 0,1ОЛСА+ИВ,Л</t>
  </si>
  <si>
    <t>· фактический – 2020 год</t>
  </si>
  <si>
    <t>Вывод: Объем лесозаготовок не превысил разрешенный объем лесопользования, не превышает допустимый объем по неистощительному лесопользованию</t>
  </si>
  <si>
    <t>151.5/151.5</t>
  </si>
  <si>
    <t>31.4/31.4</t>
  </si>
  <si>
    <t>313.65/313</t>
  </si>
  <si>
    <t>56.5/56.5</t>
  </si>
  <si>
    <t>199.4/199.4</t>
  </si>
  <si>
    <t>166.4/166.4</t>
  </si>
  <si>
    <t>9/1.497</t>
  </si>
  <si>
    <t>7/6.561</t>
  </si>
  <si>
    <t>(Договор аренды № 2422 от 29.11.2019г.)</t>
  </si>
  <si>
    <t>3,3Б 2,9С 2,3Е 0,8Ос 0,3Е+ИВ, ОЛЧ</t>
  </si>
  <si>
    <t>56.5/230.52</t>
  </si>
  <si>
    <t>59.6/243.18</t>
  </si>
  <si>
    <t>20.4/83.3</t>
  </si>
  <si>
    <t>Вывод: соотношение сплошных и выборочных рубок составило 76.3% сплошных рубок. Динамика показателя по сравнению с прошлым годом не оценивалась, в связи с отсутствием рубок в 2019 г.</t>
  </si>
  <si>
    <t>122.8/122.8</t>
  </si>
  <si>
    <t>20.4/20.4</t>
  </si>
  <si>
    <t>13.949/49.926</t>
  </si>
  <si>
    <t>9/1.164</t>
  </si>
  <si>
    <t>Проведение противопожарных мероприятий, км/тыс.руб</t>
  </si>
  <si>
    <t>5/4.686</t>
  </si>
  <si>
    <t>11.078/39.650</t>
  </si>
  <si>
    <t>177.5/724.221</t>
  </si>
  <si>
    <t>258/1052.671</t>
  </si>
  <si>
    <t>Вывод: Объем лесозаготовок не превысил разрешенный объем лесопользования,  не превышает допустимый объем по неистощительному лесопользованию.</t>
  </si>
  <si>
    <t>52/8.650</t>
  </si>
  <si>
    <t>12/11.247</t>
  </si>
  <si>
    <t>57.199/204.727</t>
  </si>
  <si>
    <t>114.824/232.544</t>
  </si>
  <si>
    <t>27.369/55.428</t>
  </si>
  <si>
    <t>30/122.403</t>
  </si>
  <si>
    <t>30/30</t>
  </si>
  <si>
    <t>131.3/131.3</t>
  </si>
  <si>
    <t>161.3/161.3</t>
  </si>
  <si>
    <t>40/6.654</t>
  </si>
  <si>
    <t>14/13.122</t>
  </si>
  <si>
    <t>14.868/53.516</t>
  </si>
  <si>
    <t>28.866/58.460</t>
  </si>
  <si>
    <t>Вывод: рубка в 2020 году не велась.</t>
  </si>
  <si>
    <t>6.5/6.5</t>
  </si>
  <si>
    <t>9.6/9.6</t>
  </si>
  <si>
    <t>42.1/42.1</t>
  </si>
  <si>
    <t>78/78</t>
  </si>
  <si>
    <t>136.2/136.2</t>
  </si>
  <si>
    <t>Вывод: соотношение площадей сплошных и выборочных рубок за отчетный период изменилась в сторону увеличения доли сплошных рубок на 20.95% с 61.35% до 82.3%, в связи с увеличением общего объёма рубок.</t>
  </si>
  <si>
    <t xml:space="preserve">Вывод: соотношение сплошных и выборочных рубок составило 69.5% сплошных рубок, что меньше предыдущего отчетного периода на 30.5%. </t>
  </si>
  <si>
    <t>Вывод: Вспышки размножения насекомых-вредителей не наблюдалась, пожары в арендной базе в 2020 году не были зарегистрированы. Редкие и исчезающие виды сохраняются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t>
  </si>
  <si>
    <t>16/2.662</t>
  </si>
  <si>
    <t>5.44/19.471</t>
  </si>
  <si>
    <t>11.522/8144.44</t>
  </si>
  <si>
    <t>4,2С 3,5Б 2,2Е 0,1ОС+ОЛСА</t>
  </si>
  <si>
    <t>Вывод: За отчетный период лесовосстановительных мероприятий не проводилось.</t>
  </si>
  <si>
    <t>1/0.166</t>
  </si>
  <si>
    <t>0.2/0.67</t>
  </si>
  <si>
    <t>0.4/0.81</t>
  </si>
  <si>
    <t>Вывод: За отчетный период лесонарушений не выявлено</t>
  </si>
  <si>
    <t>(Договор аренды № 2461 от 20.02.2020г.)</t>
  </si>
  <si>
    <t>(Договор аренды № 1910 от 25.11.2015г.)</t>
  </si>
  <si>
    <t>5,1Б2,5Е1,3Ос1,1С+Олса, Олч,Ив,Л,К</t>
  </si>
  <si>
    <t>Отчет по мониторингу хозяйственной деятельности за 2020 год</t>
  </si>
  <si>
    <t>60.5/246.847</t>
  </si>
  <si>
    <t>740.59/3019.843</t>
  </si>
  <si>
    <t>Вывод: соотношение площадей сплошных и выборочных рубок за отчетный период изменилась в сторону увеличения доли сплошных рубок на 1.6% с 54% до 55.6%, в связи с увеличением общего объёма рубок.</t>
  </si>
  <si>
    <t>46.2/46.2</t>
  </si>
  <si>
    <t>29.1/29.1</t>
  </si>
  <si>
    <t>740.56/740.56</t>
  </si>
  <si>
    <t>241.4/241.4</t>
  </si>
  <si>
    <t>1086.36/1086.36</t>
  </si>
  <si>
    <t>17/2.828</t>
  </si>
  <si>
    <t>14/10.381</t>
  </si>
  <si>
    <t>26.46/94.706</t>
  </si>
  <si>
    <t>54.16/119.354</t>
  </si>
  <si>
    <r>
      <t>·</t>
    </r>
    <r>
      <rPr>
        <sz val="7"/>
        <color theme="1"/>
        <rFont val="Times New Roman"/>
        <family val="1"/>
        <charset val="204"/>
      </rPr>
      <t xml:space="preserve">         </t>
    </r>
    <r>
      <rPr>
        <sz val="12"/>
        <color theme="1"/>
        <rFont val="Times New Roman"/>
        <family val="1"/>
        <charset val="204"/>
      </rPr>
      <t>уничтожение (повреждение) лесных культур, тыс. руб.</t>
    </r>
  </si>
  <si>
    <t>3.376/1.886</t>
  </si>
  <si>
    <r>
      <t>·</t>
    </r>
    <r>
      <rPr>
        <sz val="7"/>
        <color theme="1"/>
        <rFont val="Times New Roman"/>
        <family val="1"/>
        <charset val="204"/>
      </rPr>
      <t xml:space="preserve">         </t>
    </r>
    <r>
      <rPr>
        <sz val="12"/>
        <color theme="1"/>
        <rFont val="Times New Roman"/>
        <family val="1"/>
        <charset val="204"/>
      </rPr>
      <t>завизирная рубка, тыс. руб</t>
    </r>
  </si>
  <si>
    <r>
      <t>·</t>
    </r>
    <r>
      <rPr>
        <sz val="7"/>
        <color theme="1"/>
        <rFont val="Times New Roman"/>
        <family val="1"/>
        <charset val="204"/>
      </rPr>
      <t xml:space="preserve">         </t>
    </r>
    <r>
      <rPr>
        <sz val="12"/>
        <color theme="1"/>
        <rFont val="Times New Roman"/>
        <family val="1"/>
        <charset val="204"/>
      </rPr>
      <t>невывезенная древесина, тыс. руб.</t>
    </r>
  </si>
  <si>
    <r>
      <t>·</t>
    </r>
    <r>
      <rPr>
        <sz val="7"/>
        <color theme="1"/>
        <rFont val="Times New Roman"/>
        <family val="1"/>
        <charset val="204"/>
      </rPr>
      <t xml:space="preserve">         </t>
    </r>
    <r>
      <rPr>
        <sz val="12"/>
        <color theme="1"/>
        <rFont val="Times New Roman"/>
        <family val="1"/>
        <charset val="204"/>
      </rPr>
      <t>уничтожение деляночных столбов,тыс. руб</t>
    </r>
  </si>
  <si>
    <r>
      <t>·</t>
    </r>
    <r>
      <rPr>
        <sz val="7"/>
        <color theme="1"/>
        <rFont val="Times New Roman"/>
        <family val="1"/>
        <charset val="204"/>
      </rPr>
      <t xml:space="preserve">         </t>
    </r>
    <r>
      <rPr>
        <sz val="12"/>
        <color theme="1"/>
        <rFont val="Times New Roman"/>
        <family val="1"/>
        <charset val="204"/>
      </rPr>
      <t>неочистка лесосек, тыс. руб</t>
    </r>
  </si>
  <si>
    <t>129.85(82)/297355.071</t>
  </si>
  <si>
    <t>0.38/622.392</t>
  </si>
  <si>
    <t>20.196(2)/45457.794</t>
  </si>
  <si>
    <t>29.565(2)/106466.680</t>
  </si>
  <si>
    <t>24.06(5)/3389.195</t>
  </si>
  <si>
    <t>Наблюдается увеличение численности рысей.</t>
  </si>
  <si>
    <t xml:space="preserve">на 01.01.2021 г. - 4462 человека ; 7,2 % местных жителей </t>
  </si>
  <si>
    <t>Вывод: Среднесписочное количество работников предприятия возросло в 2020 году составило 4462 человека,  доля местных жителей увеличилась и составила 7.2%.</t>
  </si>
  <si>
    <t>15,6% / 16%</t>
  </si>
  <si>
    <t xml:space="preserve">Вывод: Рентабельность предприятия увеличилась на 0,4 % за счет наращения объемов выпуска и продаж продукции. </t>
  </si>
  <si>
    <t xml:space="preserve">В целом. По результатам деятельности компании в 2020 году можно отметить следующее: за 2020 год процент освоения расчетной лесосеки составил 63.39%. </t>
  </si>
  <si>
    <t xml:space="preserve">Что касается планов компании на период аренды (49 лет), можно также отметить выполнение ключевых показателей. В экономической сфере: лесопользование на участках аренды производится в пределах уровня долгосрочной неистощительности древесных ресурсов. В социальной сфере: в полном объеме обеспечивается своевременная оплата труда работникам предприятия; периодически производятся консультации с местным населением, заинтересованными сторонами по вопросам лесопользования на участках аренды ( споров и конфликтов с местным населением и заинтересованными сторонами в 2020 году не выявлено); В экологической сфере: производится выявление и сохранение ЛВПЦ; производится выявление и сохранение ключевых объектов биоразнообразия. В целом, в 2020 году достигнут благоприятный социальный эффект, в результате стабильной работы компании, стабильно выплачиваются налоги в местные и областные бюджеты, платится арендная плата по договорам аренды. Негативных последсвий на социальном и экологическом уровнях в результате хозяйственной деятельности за 2020 год выявлено не было. На 01.01.2021 г. число работников в Плесецком леспромхозе составило 495 человек. </t>
  </si>
  <si>
    <t>Наблюдается уменьшение численности глухаря и белой куропатки, выросла численность белки, рябчика, лося, кабана, зайцев.</t>
  </si>
  <si>
    <t>Наблюдается увеличение численности рыси и росомахи</t>
  </si>
  <si>
    <t xml:space="preserve">Вывод: Вспышки размножения насекомых-вредителей не наблюдалась, пожары в арендной базе в 2020 году не были зарегистрированы. Редкие и исчезающие виды сохраняются предприятием в ЛВПЦ, репрезентативных лесных участках, ключевых биотопах и объектах. Потенциальные места концентрации редких и исчезающих видов не затрагивались хозяйственной деятельностью предприятия, что позволяет утверждать о сохранении видов на данных территориях. </t>
  </si>
  <si>
    <t>Наблюдается уменьшение численности глухаря, рябчика, куниц, кабана и белой куропатки, выросла численность белки, лося,  зайцев.</t>
  </si>
  <si>
    <t>Наблюдается увеличение численности рыси и уменьшение численности росомахи</t>
  </si>
  <si>
    <t>Наблюдается увеличение численности: зайцев-беляков, лисиц, лосей,  глухарей, рябчиков. Уменьшение численности наблюдается: горностаев, куниц, белых куропаток.</t>
  </si>
  <si>
    <t>(Договор аренды № 909 от 23.06.2010г.)</t>
  </si>
  <si>
    <t>3,8Б 2,8Е 1,9С 1,4ОС 0,1ОЛСА+ИВ,К</t>
  </si>
  <si>
    <t>1087,1</t>
  </si>
  <si>
    <t>4718,4</t>
  </si>
  <si>
    <t>1349,7</t>
  </si>
  <si>
    <t>15165,7</t>
  </si>
  <si>
    <t>186.5/186.5</t>
  </si>
  <si>
    <t>164.1/164</t>
  </si>
  <si>
    <t>1430.69/1430</t>
  </si>
  <si>
    <t>258/258</t>
  </si>
  <si>
    <t>52.1/52</t>
  </si>
  <si>
    <t>1391.1/1391</t>
  </si>
  <si>
    <t>120/2.3</t>
  </si>
  <si>
    <t>323.1/12.9165</t>
  </si>
  <si>
    <t>Вывод: Объем лесозаготовок не превысил разрешенный объем лесопользования, не превышает допустимый объем по неистощительному лесопользованию, т.к. освоен расчетный объем заготовки за 2020, 2019, 2018, 2017.</t>
  </si>
  <si>
    <t>Вывод: соотношение сплошных и выборочных рубок составило 67.9% сплошных рубок. Динамика показателя по сравнению с прошлым годом не оценивалась, в связи с отсутствием рубок в 2019 г.</t>
  </si>
  <si>
    <t>Вывод: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</si>
  <si>
    <t>2/0.33</t>
  </si>
  <si>
    <t>2/1.87</t>
  </si>
  <si>
    <t>4.55/16.29</t>
  </si>
  <si>
    <t>8.12/16.44</t>
  </si>
  <si>
    <t>Наблюдается увеличение численности: зайцев-беляков, лисиц, лосей,  рябчиков. Уменьшение численности наблюдается:  куниц, белых куропаток, глухарей.</t>
  </si>
  <si>
    <t>Наблюдается увеличение численности росомах и уменьшение численности рысей.</t>
  </si>
  <si>
    <t>Вывод: соотношение площадей сплошных и выборочных рубок за отчетный период изменилось в сторону увеличения доли сплошных рубок на 8.49%  с 74.61% до 83.1%, в связи уменьшением общего объёма рубок. Так в 2020 году площадь сплошных рубок составила 1701.77 га, что меньше того же показателя 2019 года на 1097.76 га.</t>
  </si>
  <si>
    <t>(публичная версия)</t>
  </si>
  <si>
    <t>Вывод: Площадь ЛВПЦ за отчетный период изменилась в сторону увеличения за счет набора площадей МЛТ по Motion 65, подлежащих сохранению.  Изменений в пределах участков ЛВПЦ в результате природных явлений (пожара, ветровала) не наблюдалось. Режим, установленный для ЛВПЦ, соблюдается.</t>
  </si>
  <si>
    <t>Вывод:  Сохранность и оценка воздействия на ЛВПЦ базировалась на мониторинге материалов космической съемки. Изменений в пределах участков ЛВПЦ в результате природных явлений (пожара, ветровала) не наблюдалось. Режим, установленный для ЛВПЦ, соблюдается. Данные сведения позволяют сделать вывод об эффективности предпринятых мер охраны с точки зрения характеристик ЛВПЦ.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</si>
</sst>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0&quot;р.&quot;"/>
    <numFmt numFmtId="167" formatCode="0.0000"/>
    <numFmt numFmtId="168" formatCode="0.000"/>
  </numFmts>
  <fonts count="16" x14ac:knownFonts="1">
    <font>
      <sz val="11"/>
      <color theme="1"/>
      <name val="Calibri"/>
      <family val="2"/>
      <scheme val="minor"/>
    </font>
    <font>
      <sz val="12"/>
      <color theme="1"/>
      <name val="Times New Roman"/>
      <family val="1"/>
      <charset val="204"/>
    </font>
    <font>
      <b/>
      <sz val="12"/>
      <color theme="1"/>
      <name val="Times New Roman"/>
      <family val="1"/>
      <charset val="204"/>
    </font>
    <font>
      <sz val="7"/>
      <color theme="1"/>
      <name val="Times New Roman"/>
      <family val="1"/>
      <charset val="204"/>
    </font>
    <font>
      <b/>
      <vertAlign val="superscript"/>
      <sz val="12"/>
      <color theme="1"/>
      <name val="Times New Roman"/>
      <family val="1"/>
      <charset val="204"/>
    </font>
    <font>
      <i/>
      <sz val="12"/>
      <color theme="1"/>
      <name val="Times New Roman"/>
      <family val="1"/>
      <charset val="204"/>
    </font>
    <font>
      <sz val="14"/>
      <color theme="1"/>
      <name val="Times New Roman"/>
      <family val="1"/>
      <charset val="204"/>
    </font>
    <font>
      <sz val="11"/>
      <color theme="1"/>
      <name val="Times New Roman"/>
      <family val="1"/>
      <charset val="204"/>
    </font>
    <font>
      <sz val="11.5"/>
      <name val="Times New Roman"/>
      <family val="1"/>
      <charset val="204"/>
    </font>
    <font>
      <sz val="12"/>
      <color rgb="FF000000"/>
      <name val="Times New Roman"/>
      <family val="1"/>
      <charset val="204"/>
    </font>
    <font>
      <b/>
      <sz val="12"/>
      <name val="Times New Roman"/>
      <family val="1"/>
      <charset val="204"/>
    </font>
    <font>
      <i/>
      <sz val="11"/>
      <color theme="1"/>
      <name val="Times New Roman"/>
      <family val="1"/>
      <charset val="204"/>
    </font>
    <font>
      <b/>
      <sz val="7"/>
      <color theme="1"/>
      <name val="Times New Roman"/>
      <family val="1"/>
      <charset val="204"/>
    </font>
    <font>
      <b/>
      <sz val="12"/>
      <color rgb="FF000000"/>
      <name val="Times New Roman"/>
      <family val="1"/>
      <charset val="204"/>
    </font>
    <font>
      <sz val="14"/>
      <name val="Times New Roman"/>
      <family val="1"/>
      <charset val="204"/>
    </font>
    <font>
      <sz val="12"/>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58">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5" fillId="0" borderId="0" xfId="0" applyFont="1" applyAlignment="1">
      <alignment horizontal="right" vertical="center" indent="5"/>
    </xf>
    <xf numFmtId="0" fontId="7" fillId="0" borderId="0" xfId="0" applyFont="1"/>
    <xf numFmtId="0" fontId="7" fillId="0" borderId="0" xfId="0" applyFont="1" applyAlignment="1">
      <alignment horizontal="center" vertical="center" wrapText="1"/>
    </xf>
    <xf numFmtId="0" fontId="1" fillId="0" borderId="1" xfId="0" applyFont="1" applyBorder="1" applyAlignment="1">
      <alignment horizontal="left" vertical="center" wrapText="1" indent="2"/>
    </xf>
    <xf numFmtId="166" fontId="1" fillId="0" borderId="1"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vertical="center" wrapText="1"/>
    </xf>
    <xf numFmtId="0" fontId="2" fillId="0" borderId="4" xfId="0" applyFont="1" applyBorder="1" applyAlignment="1">
      <alignment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3" xfId="0" applyFont="1" applyBorder="1" applyAlignment="1">
      <alignment horizontal="left" vertical="center" wrapText="1" indent="2"/>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8" xfId="0" applyFont="1" applyBorder="1" applyAlignment="1">
      <alignment vertical="center" wrapText="1"/>
    </xf>
    <xf numFmtId="0" fontId="7" fillId="0" borderId="1" xfId="0" applyFont="1" applyBorder="1" applyAlignment="1"/>
    <xf numFmtId="0" fontId="7" fillId="0" borderId="3" xfId="0" applyFont="1" applyBorder="1" applyAlignment="1"/>
    <xf numFmtId="164" fontId="1" fillId="0" borderId="1" xfId="0" applyNumberFormat="1" applyFont="1" applyBorder="1" applyAlignment="1">
      <alignment horizontal="center" vertical="center" wrapText="1"/>
    </xf>
    <xf numFmtId="164" fontId="0" fillId="0" borderId="0" xfId="0" applyNumberFormat="1"/>
    <xf numFmtId="0" fontId="1" fillId="0" borderId="1" xfId="0" applyFont="1" applyBorder="1" applyAlignment="1">
      <alignment horizontal="justify" vertical="center" wrapText="1"/>
    </xf>
    <xf numFmtId="49" fontId="1" fillId="0" borderId="1" xfId="0" applyNumberFormat="1" applyFont="1" applyBorder="1" applyAlignment="1">
      <alignment vertical="center" wrapText="1"/>
    </xf>
    <xf numFmtId="164" fontId="7"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167" fontId="0" fillId="0" borderId="0" xfId="0" applyNumberFormat="1"/>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7" fillId="0" borderId="1" xfId="0" applyFont="1" applyFill="1" applyBorder="1" applyAlignment="1"/>
    <xf numFmtId="2"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4" fontId="1" fillId="0" borderId="1"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0" fontId="7" fillId="0" borderId="0" xfId="0" applyFont="1" applyAlignment="1">
      <alignment horizontal="center"/>
    </xf>
    <xf numFmtId="0" fontId="0" fillId="0" borderId="0" xfId="0" applyBorder="1"/>
    <xf numFmtId="10" fontId="7"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5" fontId="1" fillId="0" borderId="3"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1" fillId="0" borderId="0" xfId="0" applyFont="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Border="1" applyAlignment="1">
      <alignment vertical="center" wrapText="1"/>
    </xf>
    <xf numFmtId="49"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5" xfId="0" applyFont="1" applyFill="1" applyBorder="1" applyAlignment="1">
      <alignment horizontal="center" vertical="center" wrapText="1"/>
    </xf>
    <xf numFmtId="0" fontId="1" fillId="0" borderId="1" xfId="0" applyFont="1" applyFill="1" applyBorder="1" applyAlignment="1">
      <alignment horizontal="left" vertical="center" wrapText="1" indent="2"/>
    </xf>
    <xf numFmtId="49" fontId="1" fillId="0" borderId="1" xfId="0" applyNumberFormat="1" applyFont="1" applyFill="1" applyBorder="1" applyAlignment="1">
      <alignment horizontal="center" vertical="center" wrapText="1"/>
    </xf>
    <xf numFmtId="10" fontId="2" fillId="0" borderId="1" xfId="0" applyNumberFormat="1" applyFont="1" applyFill="1" applyBorder="1" applyAlignment="1">
      <alignment horizontal="center" vertical="center" wrapText="1"/>
    </xf>
    <xf numFmtId="0" fontId="7" fillId="0" borderId="1" xfId="0" applyFont="1" applyBorder="1" applyAlignment="1">
      <alignment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68" fontId="1" fillId="0"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164" fontId="15"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2" fontId="10" fillId="0" borderId="1" xfId="0" applyNumberFormat="1" applyFont="1" applyBorder="1" applyAlignment="1">
      <alignment horizontal="center" vertical="center" wrapText="1"/>
    </xf>
    <xf numFmtId="0" fontId="7" fillId="4" borderId="1" xfId="0" applyFont="1" applyFill="1" applyBorder="1" applyAlignment="1">
      <alignment horizontal="left" vertical="top"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5" borderId="7" xfId="0" applyFont="1" applyFill="1" applyBorder="1" applyAlignment="1">
      <alignment horizontal="left" vertical="center" wrapText="1"/>
    </xf>
    <xf numFmtId="0" fontId="6" fillId="0" borderId="0" xfId="0" applyFont="1" applyAlignment="1">
      <alignment horizontal="center" vertical="center"/>
    </xf>
    <xf numFmtId="0" fontId="5" fillId="0" borderId="9" xfId="0" applyFont="1" applyBorder="1" applyAlignment="1">
      <alignment horizontal="center" vertical="center"/>
    </xf>
    <xf numFmtId="49" fontId="1" fillId="0" borderId="1" xfId="0" applyNumberFormat="1" applyFont="1" applyBorder="1" applyAlignment="1">
      <alignment horizontal="center" vertical="center" wrapText="1"/>
    </xf>
    <xf numFmtId="0" fontId="5" fillId="0" borderId="0" xfId="0" applyFont="1" applyAlignment="1">
      <alignment horizontal="center" vertical="center"/>
    </xf>
    <xf numFmtId="49" fontId="2" fillId="2" borderId="5"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2" borderId="7" xfId="0" applyNumberFormat="1"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0" fillId="5" borderId="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164" fontId="7" fillId="0" borderId="3"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0" fontId="2" fillId="5" borderId="5" xfId="0" applyFont="1" applyFill="1" applyBorder="1" applyAlignment="1">
      <alignment vertical="center" wrapText="1"/>
    </xf>
    <xf numFmtId="0" fontId="2" fillId="5" borderId="6" xfId="0" applyFont="1" applyFill="1" applyBorder="1" applyAlignment="1">
      <alignment vertical="center" wrapText="1"/>
    </xf>
    <xf numFmtId="0" fontId="2" fillId="5" borderId="7" xfId="0" applyFont="1" applyFill="1" applyBorder="1" applyAlignment="1">
      <alignment vertical="center" wrapText="1"/>
    </xf>
    <xf numFmtId="0" fontId="1" fillId="0" borderId="1"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49" fontId="2" fillId="2" borderId="5" xfId="0" applyNumberFormat="1" applyFont="1" applyFill="1" applyBorder="1" applyAlignment="1">
      <alignment vertical="center" wrapText="1"/>
    </xf>
    <xf numFmtId="49" fontId="2" fillId="2" borderId="6" xfId="0" applyNumberFormat="1" applyFont="1" applyFill="1" applyBorder="1" applyAlignment="1">
      <alignment vertical="center" wrapText="1"/>
    </xf>
    <xf numFmtId="49" fontId="2" fillId="2" borderId="7" xfId="0" applyNumberFormat="1" applyFont="1" applyFill="1" applyBorder="1" applyAlignment="1">
      <alignment vertical="center"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14" fillId="0" borderId="0" xfId="0" applyFont="1" applyAlignment="1">
      <alignment horizontal="center" vertical="center"/>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64" zoomScaleNormal="100" workbookViewId="0">
      <selection activeCell="D72" sqref="D72"/>
    </sheetView>
  </sheetViews>
  <sheetFormatPr defaultRowHeight="15" x14ac:dyDescent="0.25"/>
  <cols>
    <col min="1" max="1" width="9.140625" style="48"/>
    <col min="2" max="2" width="37.140625" style="8" customWidth="1"/>
    <col min="3" max="3" width="30.140625" style="9" customWidth="1"/>
    <col min="4" max="4" width="25.85546875" style="8" customWidth="1"/>
    <col min="5" max="5" width="15.42578125" customWidth="1"/>
    <col min="6" max="6" width="19.42578125" customWidth="1"/>
    <col min="8" max="8" width="11.42578125" bestFit="1" customWidth="1"/>
  </cols>
  <sheetData>
    <row r="1" spans="1:4" x14ac:dyDescent="0.25">
      <c r="D1" s="58" t="s">
        <v>371</v>
      </c>
    </row>
    <row r="2" spans="1:4" ht="18.75" x14ac:dyDescent="0.25">
      <c r="A2" s="114" t="s">
        <v>310</v>
      </c>
      <c r="B2" s="114"/>
      <c r="C2" s="114"/>
      <c r="D2" s="114"/>
    </row>
    <row r="3" spans="1:4" ht="18.75" x14ac:dyDescent="0.25">
      <c r="A3" s="114" t="s">
        <v>97</v>
      </c>
      <c r="B3" s="114"/>
      <c r="C3" s="114"/>
      <c r="D3" s="114"/>
    </row>
    <row r="4" spans="1:4" ht="15.75" x14ac:dyDescent="0.25">
      <c r="A4" s="117" t="s">
        <v>62</v>
      </c>
      <c r="B4" s="117"/>
      <c r="C4" s="117"/>
      <c r="D4" s="117"/>
    </row>
    <row r="5" spans="1:4" ht="15.75" x14ac:dyDescent="0.25">
      <c r="A5" s="115"/>
      <c r="B5" s="115"/>
      <c r="C5" s="115"/>
      <c r="D5" s="115"/>
    </row>
    <row r="6" spans="1:4" ht="32.25" customHeight="1" x14ac:dyDescent="0.25">
      <c r="A6" s="32" t="s">
        <v>61</v>
      </c>
      <c r="B6" s="4" t="s">
        <v>60</v>
      </c>
      <c r="C6" s="4" t="s">
        <v>59</v>
      </c>
      <c r="D6" s="22" t="s">
        <v>58</v>
      </c>
    </row>
    <row r="7" spans="1:4" ht="31.5" x14ac:dyDescent="0.25">
      <c r="A7" s="32">
        <v>1</v>
      </c>
      <c r="B7" s="4" t="s">
        <v>57</v>
      </c>
      <c r="C7" s="1" t="s">
        <v>215</v>
      </c>
      <c r="D7" s="3" t="s">
        <v>56</v>
      </c>
    </row>
    <row r="8" spans="1:4" ht="30" x14ac:dyDescent="0.25">
      <c r="A8" s="31" t="s">
        <v>55</v>
      </c>
      <c r="B8" s="4" t="s">
        <v>54</v>
      </c>
      <c r="C8" s="41" t="s">
        <v>109</v>
      </c>
      <c r="D8" s="3"/>
    </row>
    <row r="9" spans="1:4" ht="15.75" x14ac:dyDescent="0.25">
      <c r="A9" s="31" t="s">
        <v>53</v>
      </c>
      <c r="B9" s="4" t="s">
        <v>52</v>
      </c>
      <c r="C9" s="41">
        <v>99</v>
      </c>
      <c r="D9" s="3"/>
    </row>
    <row r="10" spans="1:4" ht="15.75" x14ac:dyDescent="0.25">
      <c r="A10" s="31" t="s">
        <v>51</v>
      </c>
      <c r="B10" s="4" t="s">
        <v>50</v>
      </c>
      <c r="C10" s="41" t="s">
        <v>99</v>
      </c>
      <c r="D10" s="3"/>
    </row>
    <row r="11" spans="1:4" ht="31.5" customHeight="1" x14ac:dyDescent="0.25">
      <c r="A11" s="31" t="s">
        <v>49</v>
      </c>
      <c r="B11" s="4" t="s">
        <v>85</v>
      </c>
      <c r="C11" s="41" t="s">
        <v>110</v>
      </c>
      <c r="D11" s="3"/>
    </row>
    <row r="12" spans="1:4" ht="15.75" x14ac:dyDescent="0.25">
      <c r="A12" s="116"/>
      <c r="B12" s="10" t="s">
        <v>64</v>
      </c>
      <c r="C12" s="41" t="s">
        <v>111</v>
      </c>
      <c r="D12" s="3"/>
    </row>
    <row r="13" spans="1:4" ht="15.75" x14ac:dyDescent="0.25">
      <c r="A13" s="116"/>
      <c r="B13" s="10" t="s">
        <v>65</v>
      </c>
      <c r="C13" s="41" t="s">
        <v>112</v>
      </c>
      <c r="D13" s="3"/>
    </row>
    <row r="14" spans="1:4" ht="15.75" x14ac:dyDescent="0.25">
      <c r="A14" s="116"/>
      <c r="B14" s="10" t="s">
        <v>66</v>
      </c>
      <c r="C14" s="41" t="s">
        <v>113</v>
      </c>
      <c r="D14" s="3"/>
    </row>
    <row r="15" spans="1:4" ht="15.75" x14ac:dyDescent="0.25">
      <c r="A15" s="116"/>
      <c r="B15" s="10" t="s">
        <v>67</v>
      </c>
      <c r="C15" s="41" t="s">
        <v>114</v>
      </c>
      <c r="D15" s="3"/>
    </row>
    <row r="16" spans="1:4" ht="33" customHeight="1" x14ac:dyDescent="0.25">
      <c r="A16" s="31" t="s">
        <v>48</v>
      </c>
      <c r="B16" s="4" t="s">
        <v>47</v>
      </c>
      <c r="C16" s="41" t="s">
        <v>115</v>
      </c>
      <c r="D16" s="3"/>
    </row>
    <row r="17" spans="1:4" ht="15.75" x14ac:dyDescent="0.25">
      <c r="A17" s="116"/>
      <c r="B17" s="10" t="s">
        <v>64</v>
      </c>
      <c r="C17" s="41" t="s">
        <v>116</v>
      </c>
      <c r="D17" s="3"/>
    </row>
    <row r="18" spans="1:4" ht="15.75" x14ac:dyDescent="0.25">
      <c r="A18" s="116"/>
      <c r="B18" s="10" t="s">
        <v>65</v>
      </c>
      <c r="C18" s="41" t="s">
        <v>117</v>
      </c>
      <c r="D18" s="3"/>
    </row>
    <row r="19" spans="1:4" ht="15.75" x14ac:dyDescent="0.25">
      <c r="A19" s="116"/>
      <c r="B19" s="10" t="s">
        <v>66</v>
      </c>
      <c r="C19" s="41" t="s">
        <v>118</v>
      </c>
      <c r="D19" s="3"/>
    </row>
    <row r="20" spans="1:4" ht="15.75" x14ac:dyDescent="0.25">
      <c r="A20" s="116"/>
      <c r="B20" s="10" t="s">
        <v>67</v>
      </c>
      <c r="C20" s="41" t="s">
        <v>119</v>
      </c>
      <c r="D20" s="3"/>
    </row>
    <row r="21" spans="1:4" ht="30.75" customHeight="1" x14ac:dyDescent="0.25">
      <c r="A21" s="118" t="s">
        <v>87</v>
      </c>
      <c r="B21" s="119"/>
      <c r="C21" s="119"/>
      <c r="D21" s="120"/>
    </row>
    <row r="22" spans="1:4" ht="21" customHeight="1" x14ac:dyDescent="0.25">
      <c r="A22" s="32">
        <v>2</v>
      </c>
      <c r="B22" s="4" t="s">
        <v>46</v>
      </c>
      <c r="C22" s="75"/>
      <c r="D22" s="3" t="s">
        <v>4</v>
      </c>
    </row>
    <row r="23" spans="1:4" ht="15.75" customHeight="1" x14ac:dyDescent="0.25">
      <c r="A23" s="104"/>
      <c r="B23" s="71" t="s">
        <v>68</v>
      </c>
      <c r="C23" s="76">
        <v>509.7</v>
      </c>
      <c r="D23" s="36"/>
    </row>
    <row r="24" spans="1:4" ht="15.75" customHeight="1" x14ac:dyDescent="0.25">
      <c r="A24" s="104"/>
      <c r="B24" s="71" t="s">
        <v>205</v>
      </c>
      <c r="C24" s="82">
        <v>303.85320999999999</v>
      </c>
      <c r="D24" s="36"/>
    </row>
    <row r="25" spans="1:4" ht="15.75" customHeight="1" x14ac:dyDescent="0.25">
      <c r="A25" s="104"/>
      <c r="B25" s="71" t="s">
        <v>69</v>
      </c>
      <c r="C25" s="50">
        <f>C24/C23</f>
        <v>0.59614127918383364</v>
      </c>
      <c r="D25" s="36"/>
    </row>
    <row r="26" spans="1:4" ht="34.5" x14ac:dyDescent="0.25">
      <c r="A26" s="72" t="s">
        <v>45</v>
      </c>
      <c r="B26" s="59" t="s">
        <v>86</v>
      </c>
      <c r="C26" s="82">
        <f>C27+C28+C29+C30+C31</f>
        <v>303.85329999999999</v>
      </c>
      <c r="D26" s="36"/>
    </row>
    <row r="27" spans="1:4" ht="15.75" customHeight="1" x14ac:dyDescent="0.25">
      <c r="A27" s="104"/>
      <c r="B27" s="71" t="s">
        <v>70</v>
      </c>
      <c r="C27" s="82">
        <v>58.1004</v>
      </c>
      <c r="D27" s="36"/>
    </row>
    <row r="28" spans="1:4" ht="15.75" customHeight="1" x14ac:dyDescent="0.25">
      <c r="A28" s="104"/>
      <c r="B28" s="71" t="s">
        <v>71</v>
      </c>
      <c r="C28" s="82">
        <v>187.70869999999999</v>
      </c>
      <c r="D28" s="36"/>
    </row>
    <row r="29" spans="1:4" ht="15.75" customHeight="1" x14ac:dyDescent="0.25">
      <c r="A29" s="104"/>
      <c r="B29" s="71" t="s">
        <v>72</v>
      </c>
      <c r="C29" s="82">
        <v>46.383200000000002</v>
      </c>
      <c r="D29" s="36"/>
    </row>
    <row r="30" spans="1:4" ht="15.75" customHeight="1" x14ac:dyDescent="0.25">
      <c r="A30" s="104"/>
      <c r="B30" s="71" t="s">
        <v>73</v>
      </c>
      <c r="C30" s="82">
        <v>11.661</v>
      </c>
      <c r="D30" s="36"/>
    </row>
    <row r="31" spans="1:4" ht="15.75" customHeight="1" x14ac:dyDescent="0.25">
      <c r="A31" s="104"/>
      <c r="B31" s="71" t="s">
        <v>206</v>
      </c>
      <c r="C31" s="82">
        <v>0</v>
      </c>
      <c r="D31" s="36"/>
    </row>
    <row r="32" spans="1:4" ht="34.5" customHeight="1" x14ac:dyDescent="0.25">
      <c r="A32" s="72" t="s">
        <v>44</v>
      </c>
      <c r="B32" s="59" t="s">
        <v>43</v>
      </c>
      <c r="C32" s="76"/>
      <c r="D32" s="36"/>
    </row>
    <row r="33" spans="1:4" ht="15.75" x14ac:dyDescent="0.25">
      <c r="A33" s="104"/>
      <c r="B33" s="71" t="s">
        <v>68</v>
      </c>
      <c r="C33" s="76">
        <f>C23</f>
        <v>509.7</v>
      </c>
      <c r="D33" s="36"/>
    </row>
    <row r="34" spans="1:4" ht="15.75" x14ac:dyDescent="0.25">
      <c r="A34" s="104"/>
      <c r="B34" s="71" t="s">
        <v>75</v>
      </c>
      <c r="C34" s="82">
        <v>303.85320000000002</v>
      </c>
      <c r="D34" s="36"/>
    </row>
    <row r="35" spans="1:4" ht="31.5" x14ac:dyDescent="0.25">
      <c r="A35" s="72" t="s">
        <v>42</v>
      </c>
      <c r="B35" s="60" t="s">
        <v>150</v>
      </c>
      <c r="C35" s="76"/>
      <c r="D35" s="36"/>
    </row>
    <row r="36" spans="1:4" ht="15.75" x14ac:dyDescent="0.25">
      <c r="A36" s="104"/>
      <c r="B36" s="71" t="s">
        <v>68</v>
      </c>
      <c r="C36" s="76" t="s">
        <v>273</v>
      </c>
      <c r="D36" s="36"/>
    </row>
    <row r="37" spans="1:4" ht="15.75" x14ac:dyDescent="0.25">
      <c r="A37" s="104"/>
      <c r="B37" s="71" t="s">
        <v>75</v>
      </c>
      <c r="C37" s="76" t="s">
        <v>274</v>
      </c>
      <c r="D37" s="36"/>
    </row>
    <row r="38" spans="1:4" ht="51" customHeight="1" x14ac:dyDescent="0.25">
      <c r="A38" s="110" t="s">
        <v>275</v>
      </c>
      <c r="B38" s="111"/>
      <c r="C38" s="111"/>
      <c r="D38" s="113"/>
    </row>
    <row r="39" spans="1:4" ht="31.5" x14ac:dyDescent="0.25">
      <c r="A39" s="32">
        <v>3</v>
      </c>
      <c r="B39" s="2" t="s">
        <v>40</v>
      </c>
      <c r="C39" s="37" t="s">
        <v>15</v>
      </c>
      <c r="D39" s="3" t="s">
        <v>4</v>
      </c>
    </row>
    <row r="40" spans="1:4" ht="15.75" x14ac:dyDescent="0.25">
      <c r="A40" s="104"/>
      <c r="B40" s="71" t="s">
        <v>76</v>
      </c>
      <c r="C40" s="75">
        <f>C41+C42</f>
        <v>2047.87</v>
      </c>
      <c r="D40" s="36"/>
    </row>
    <row r="41" spans="1:4" ht="15.75" x14ac:dyDescent="0.25">
      <c r="A41" s="104"/>
      <c r="B41" s="71" t="s">
        <v>77</v>
      </c>
      <c r="C41" s="75">
        <f>1697.22+0.55+4</f>
        <v>1701.77</v>
      </c>
      <c r="D41" s="36"/>
    </row>
    <row r="42" spans="1:4" ht="15.75" x14ac:dyDescent="0.25">
      <c r="A42" s="104"/>
      <c r="B42" s="71" t="s">
        <v>207</v>
      </c>
      <c r="C42" s="75">
        <f>173.5+20.1+152.5</f>
        <v>346.1</v>
      </c>
      <c r="D42" s="36"/>
    </row>
    <row r="43" spans="1:4" ht="15.75" x14ac:dyDescent="0.25">
      <c r="A43" s="104"/>
      <c r="B43" s="71" t="s">
        <v>79</v>
      </c>
      <c r="C43" s="51">
        <f>C41/C40</f>
        <v>0.83099513152690363</v>
      </c>
      <c r="D43" s="36"/>
    </row>
    <row r="44" spans="1:4" ht="15.75" x14ac:dyDescent="0.25">
      <c r="A44" s="104"/>
      <c r="B44" s="71" t="s">
        <v>208</v>
      </c>
      <c r="C44" s="51">
        <f>C42/C40</f>
        <v>0.16900486847309645</v>
      </c>
      <c r="D44" s="36"/>
    </row>
    <row r="45" spans="1:4" ht="63.75" customHeight="1" x14ac:dyDescent="0.25">
      <c r="A45" s="127" t="s">
        <v>370</v>
      </c>
      <c r="B45" s="128"/>
      <c r="C45" s="128"/>
      <c r="D45" s="129"/>
    </row>
    <row r="46" spans="1:4" ht="31.5" x14ac:dyDescent="0.25">
      <c r="A46" s="63">
        <v>4</v>
      </c>
      <c r="B46" s="60" t="s">
        <v>39</v>
      </c>
      <c r="C46" s="63"/>
      <c r="D46" s="36" t="s">
        <v>4</v>
      </c>
    </row>
    <row r="47" spans="1:4" ht="15.75" customHeight="1" x14ac:dyDescent="0.25">
      <c r="A47" s="104"/>
      <c r="B47" s="71" t="s">
        <v>81</v>
      </c>
      <c r="C47" s="92"/>
      <c r="D47" s="36"/>
    </row>
    <row r="48" spans="1:4" ht="15.75" customHeight="1" x14ac:dyDescent="0.25">
      <c r="A48" s="104"/>
      <c r="B48" s="71" t="s">
        <v>82</v>
      </c>
      <c r="C48" s="92" t="s">
        <v>353</v>
      </c>
      <c r="D48" s="36"/>
    </row>
    <row r="49" spans="1:4" ht="15.75" customHeight="1" x14ac:dyDescent="0.25">
      <c r="A49" s="104"/>
      <c r="B49" s="71" t="s">
        <v>209</v>
      </c>
      <c r="C49" s="92" t="s">
        <v>354</v>
      </c>
      <c r="D49" s="36"/>
    </row>
    <row r="50" spans="1:4" ht="15.75" customHeight="1" x14ac:dyDescent="0.25">
      <c r="A50" s="104"/>
      <c r="B50" s="71" t="s">
        <v>210</v>
      </c>
      <c r="C50" s="92" t="s">
        <v>355</v>
      </c>
      <c r="D50" s="36"/>
    </row>
    <row r="51" spans="1:4" ht="15.75" customHeight="1" x14ac:dyDescent="0.25">
      <c r="A51" s="104"/>
      <c r="B51" s="71" t="s">
        <v>211</v>
      </c>
      <c r="C51" s="92" t="s">
        <v>356</v>
      </c>
      <c r="D51" s="36"/>
    </row>
    <row r="52" spans="1:4" ht="15.75" customHeight="1" x14ac:dyDescent="0.25">
      <c r="A52" s="104"/>
      <c r="B52" s="71" t="s">
        <v>83</v>
      </c>
      <c r="C52" s="92" t="s">
        <v>357</v>
      </c>
      <c r="D52" s="36"/>
    </row>
    <row r="53" spans="1:4" ht="31.5" x14ac:dyDescent="0.25">
      <c r="A53" s="104"/>
      <c r="B53" s="71" t="s">
        <v>84</v>
      </c>
      <c r="C53" s="92" t="s">
        <v>358</v>
      </c>
      <c r="D53" s="36"/>
    </row>
    <row r="54" spans="1:4" ht="29.25" customHeight="1" x14ac:dyDescent="0.25">
      <c r="A54" s="110" t="s">
        <v>216</v>
      </c>
      <c r="B54" s="111"/>
      <c r="C54" s="111"/>
      <c r="D54" s="113"/>
    </row>
    <row r="55" spans="1:4" ht="63" x14ac:dyDescent="0.25">
      <c r="A55" s="32">
        <v>5</v>
      </c>
      <c r="B55" s="2" t="s">
        <v>35</v>
      </c>
      <c r="C55" s="21" t="s">
        <v>212</v>
      </c>
      <c r="D55" s="21" t="s">
        <v>4</v>
      </c>
    </row>
    <row r="56" spans="1:4" ht="15.75" x14ac:dyDescent="0.25">
      <c r="A56" s="121"/>
      <c r="B56" s="3" t="s">
        <v>160</v>
      </c>
      <c r="C56" s="53">
        <f>C57+C62+C64+C68+C69+C63</f>
        <v>145427.40000000002</v>
      </c>
      <c r="D56" s="20"/>
    </row>
    <row r="57" spans="1:4" ht="83.25" customHeight="1" x14ac:dyDescent="0.25">
      <c r="A57" s="122"/>
      <c r="B57" s="2" t="s">
        <v>227</v>
      </c>
      <c r="C57" s="53">
        <f>SUM(C58:C61)</f>
        <v>39575.599999999999</v>
      </c>
      <c r="D57" s="20"/>
    </row>
    <row r="58" spans="1:4" ht="34.5" customHeight="1" x14ac:dyDescent="0.25">
      <c r="A58" s="122"/>
      <c r="B58" s="3" t="s">
        <v>220</v>
      </c>
      <c r="C58" s="53">
        <f>3801+1688</f>
        <v>5489</v>
      </c>
      <c r="D58" s="20"/>
    </row>
    <row r="59" spans="1:4" ht="47.25" customHeight="1" x14ac:dyDescent="0.25">
      <c r="A59" s="122"/>
      <c r="B59" s="3" t="s">
        <v>221</v>
      </c>
      <c r="C59" s="53">
        <f>27329+325.6+6432</f>
        <v>34086.6</v>
      </c>
      <c r="D59" s="20"/>
    </row>
    <row r="60" spans="1:4" ht="47.25" customHeight="1" x14ac:dyDescent="0.25">
      <c r="A60" s="122"/>
      <c r="B60" s="3" t="s">
        <v>222</v>
      </c>
      <c r="C60" s="53"/>
      <c r="D60" s="20"/>
    </row>
    <row r="61" spans="1:4" ht="32.25" customHeight="1" x14ac:dyDescent="0.25">
      <c r="A61" s="122"/>
      <c r="B61" s="3" t="s">
        <v>223</v>
      </c>
      <c r="C61" s="53"/>
      <c r="D61" s="20"/>
    </row>
    <row r="62" spans="1:4" ht="60.75" customHeight="1" x14ac:dyDescent="0.25">
      <c r="A62" s="122"/>
      <c r="B62" s="2" t="s">
        <v>224</v>
      </c>
      <c r="C62" s="53">
        <f>4313+273+2450+1307+2241+6473+102+2658+20413+1688</f>
        <v>41918</v>
      </c>
      <c r="D62" s="20"/>
    </row>
    <row r="63" spans="1:4" ht="67.5" customHeight="1" x14ac:dyDescent="0.25">
      <c r="A63" s="122"/>
      <c r="B63" s="64" t="s">
        <v>225</v>
      </c>
      <c r="C63" s="53">
        <f>210+1726+5+14.1</f>
        <v>1955.1</v>
      </c>
      <c r="D63" s="3"/>
    </row>
    <row r="64" spans="1:4" ht="48.75" customHeight="1" x14ac:dyDescent="0.25">
      <c r="A64" s="122"/>
      <c r="B64" s="64" t="s">
        <v>226</v>
      </c>
      <c r="C64" s="52">
        <f>SUM(C65:C67)</f>
        <v>61511.1</v>
      </c>
      <c r="D64" s="3"/>
    </row>
    <row r="65" spans="1:4" ht="29.25" customHeight="1" x14ac:dyDescent="0.25">
      <c r="A65" s="122"/>
      <c r="B65" s="3" t="s">
        <v>228</v>
      </c>
      <c r="C65" s="52">
        <f>29371.2+102.2+31962.1</f>
        <v>61435.5</v>
      </c>
      <c r="D65" s="3"/>
    </row>
    <row r="66" spans="1:4" ht="61.5" customHeight="1" x14ac:dyDescent="0.25">
      <c r="A66" s="122"/>
      <c r="B66" s="3" t="s">
        <v>229</v>
      </c>
      <c r="C66" s="52">
        <f>75.6</f>
        <v>75.599999999999994</v>
      </c>
      <c r="D66" s="3"/>
    </row>
    <row r="67" spans="1:4" ht="61.5" customHeight="1" x14ac:dyDescent="0.25">
      <c r="A67" s="122"/>
      <c r="B67" s="3" t="s">
        <v>230</v>
      </c>
      <c r="C67" s="52"/>
      <c r="D67" s="3"/>
    </row>
    <row r="68" spans="1:4" ht="63.75" customHeight="1" x14ac:dyDescent="0.25">
      <c r="A68" s="122"/>
      <c r="B68" s="64" t="s">
        <v>231</v>
      </c>
      <c r="C68" s="130">
        <v>467.6</v>
      </c>
      <c r="D68" s="3"/>
    </row>
    <row r="69" spans="1:4" ht="67.5" customHeight="1" x14ac:dyDescent="0.25">
      <c r="A69" s="123"/>
      <c r="B69" s="64" t="s">
        <v>232</v>
      </c>
      <c r="C69" s="131"/>
      <c r="D69" s="3"/>
    </row>
    <row r="70" spans="1:4" ht="84.75" customHeight="1" x14ac:dyDescent="0.25">
      <c r="A70" s="124" t="s">
        <v>372</v>
      </c>
      <c r="B70" s="125"/>
      <c r="C70" s="125"/>
      <c r="D70" s="126"/>
    </row>
    <row r="71" spans="1:4" ht="34.5" customHeight="1" x14ac:dyDescent="0.25">
      <c r="A71" s="32">
        <v>6</v>
      </c>
      <c r="B71" s="5" t="s">
        <v>34</v>
      </c>
      <c r="C71" s="1"/>
      <c r="D71" s="3" t="s">
        <v>4</v>
      </c>
    </row>
    <row r="72" spans="1:4" ht="45.75" customHeight="1" x14ac:dyDescent="0.25">
      <c r="A72" s="104"/>
      <c r="B72" s="36" t="s">
        <v>246</v>
      </c>
      <c r="C72" s="89" t="s">
        <v>329</v>
      </c>
      <c r="D72" s="36"/>
    </row>
    <row r="73" spans="1:4" ht="33.75" customHeight="1" x14ac:dyDescent="0.25">
      <c r="A73" s="104"/>
      <c r="B73" s="36" t="s">
        <v>240</v>
      </c>
      <c r="C73" s="42" t="s">
        <v>276</v>
      </c>
      <c r="D73" s="36"/>
    </row>
    <row r="74" spans="1:4" ht="33.75" customHeight="1" x14ac:dyDescent="0.25">
      <c r="A74" s="104"/>
      <c r="B74" s="36" t="s">
        <v>238</v>
      </c>
      <c r="C74" s="42" t="s">
        <v>277</v>
      </c>
      <c r="D74" s="36"/>
    </row>
    <row r="75" spans="1:4" ht="33.75" customHeight="1" x14ac:dyDescent="0.25">
      <c r="A75" s="104"/>
      <c r="B75" s="36" t="s">
        <v>236</v>
      </c>
      <c r="C75" s="76" t="s">
        <v>278</v>
      </c>
      <c r="D75" s="36"/>
    </row>
    <row r="76" spans="1:4" ht="33.75" customHeight="1" x14ac:dyDescent="0.25">
      <c r="A76" s="104"/>
      <c r="B76" s="36" t="s">
        <v>239</v>
      </c>
      <c r="C76" s="76" t="s">
        <v>279</v>
      </c>
      <c r="D76" s="36"/>
    </row>
    <row r="77" spans="1:4" ht="48.75" customHeight="1" x14ac:dyDescent="0.25">
      <c r="A77" s="110" t="s">
        <v>190</v>
      </c>
      <c r="B77" s="111"/>
      <c r="C77" s="111"/>
      <c r="D77" s="113"/>
    </row>
    <row r="78" spans="1:4" ht="31.5" customHeight="1" x14ac:dyDescent="0.25">
      <c r="A78" s="63">
        <v>7</v>
      </c>
      <c r="B78" s="60" t="s">
        <v>217</v>
      </c>
      <c r="C78" s="39"/>
      <c r="D78" s="36" t="s">
        <v>4</v>
      </c>
    </row>
    <row r="79" spans="1:4" ht="15.75" customHeight="1" x14ac:dyDescent="0.25">
      <c r="A79" s="112"/>
      <c r="B79" s="36" t="s">
        <v>328</v>
      </c>
      <c r="C79" s="39"/>
      <c r="D79" s="36"/>
    </row>
    <row r="80" spans="1:4" ht="15.75" customHeight="1" x14ac:dyDescent="0.25">
      <c r="A80" s="112"/>
      <c r="B80" s="36" t="s">
        <v>325</v>
      </c>
      <c r="C80" s="39">
        <v>29.190999999999999</v>
      </c>
      <c r="D80" s="36"/>
    </row>
    <row r="81" spans="1:11" ht="29.25" customHeight="1" x14ac:dyDescent="0.25">
      <c r="A81" s="112"/>
      <c r="B81" s="36" t="s">
        <v>326</v>
      </c>
      <c r="C81" s="39">
        <v>1523.79</v>
      </c>
      <c r="D81" s="36"/>
    </row>
    <row r="82" spans="1:11" ht="32.25" customHeight="1" x14ac:dyDescent="0.25">
      <c r="A82" s="112"/>
      <c r="B82" s="36" t="s">
        <v>327</v>
      </c>
      <c r="C82" s="39">
        <v>16.079999999999998</v>
      </c>
      <c r="D82" s="36"/>
    </row>
    <row r="83" spans="1:11" ht="36" customHeight="1" x14ac:dyDescent="0.25">
      <c r="A83" s="112"/>
      <c r="B83" s="36" t="s">
        <v>323</v>
      </c>
      <c r="C83" s="80"/>
      <c r="D83" s="36"/>
    </row>
    <row r="84" spans="1:11" ht="39.75" customHeight="1" x14ac:dyDescent="0.25">
      <c r="A84" s="110" t="s">
        <v>197</v>
      </c>
      <c r="B84" s="111"/>
      <c r="C84" s="111"/>
      <c r="D84" s="113"/>
    </row>
    <row r="85" spans="1:11" ht="21.75" customHeight="1" x14ac:dyDescent="0.25">
      <c r="A85" s="63">
        <v>8</v>
      </c>
      <c r="B85" s="60" t="s">
        <v>23</v>
      </c>
      <c r="C85" s="40"/>
      <c r="D85" s="36"/>
    </row>
    <row r="86" spans="1:11" ht="31.5" customHeight="1" x14ac:dyDescent="0.25">
      <c r="A86" s="112"/>
      <c r="B86" s="36" t="s">
        <v>22</v>
      </c>
      <c r="C86" s="92" t="s">
        <v>219</v>
      </c>
      <c r="D86" s="36" t="s">
        <v>4</v>
      </c>
    </row>
    <row r="87" spans="1:11" ht="31.5" customHeight="1" x14ac:dyDescent="0.25">
      <c r="A87" s="112"/>
      <c r="B87" s="36" t="s">
        <v>21</v>
      </c>
      <c r="C87" s="92" t="s">
        <v>218</v>
      </c>
      <c r="D87" s="36" t="s">
        <v>4</v>
      </c>
    </row>
    <row r="88" spans="1:11" ht="84.75" customHeight="1" x14ac:dyDescent="0.25">
      <c r="A88" s="112"/>
      <c r="B88" s="36" t="s">
        <v>19</v>
      </c>
      <c r="C88" s="90" t="s">
        <v>341</v>
      </c>
      <c r="D88" s="36" t="s">
        <v>17</v>
      </c>
    </row>
    <row r="89" spans="1:11" ht="124.5" customHeight="1" x14ac:dyDescent="0.25">
      <c r="A89" s="112"/>
      <c r="B89" s="36" t="s">
        <v>18</v>
      </c>
      <c r="C89" s="90" t="s">
        <v>342</v>
      </c>
      <c r="D89" s="36" t="s">
        <v>17</v>
      </c>
    </row>
    <row r="90" spans="1:11" ht="84" customHeight="1" x14ac:dyDescent="0.25">
      <c r="A90" s="110" t="s">
        <v>297</v>
      </c>
      <c r="B90" s="111"/>
      <c r="C90" s="111"/>
      <c r="D90" s="113"/>
    </row>
    <row r="91" spans="1:11" ht="66.75" customHeight="1" x14ac:dyDescent="0.25">
      <c r="A91" s="98">
        <v>9</v>
      </c>
      <c r="B91" s="64" t="s">
        <v>9</v>
      </c>
      <c r="C91" s="45" t="s">
        <v>335</v>
      </c>
      <c r="D91" s="74" t="s">
        <v>4</v>
      </c>
    </row>
    <row r="92" spans="1:11" ht="55.5" customHeight="1" x14ac:dyDescent="0.25">
      <c r="A92" s="110" t="s">
        <v>336</v>
      </c>
      <c r="B92" s="111"/>
      <c r="C92" s="111"/>
      <c r="D92" s="111"/>
    </row>
    <row r="93" spans="1:11" ht="31.5" x14ac:dyDescent="0.25">
      <c r="A93" s="97">
        <v>10</v>
      </c>
      <c r="B93" s="59" t="s">
        <v>213</v>
      </c>
      <c r="C93" s="47" t="s">
        <v>337</v>
      </c>
      <c r="D93" s="36" t="s">
        <v>4</v>
      </c>
      <c r="E93" s="49"/>
      <c r="F93" s="49"/>
      <c r="G93" s="49"/>
      <c r="H93" s="49"/>
      <c r="I93" s="49"/>
      <c r="J93" s="49"/>
      <c r="K93" s="49"/>
    </row>
    <row r="94" spans="1:11" ht="30" customHeight="1" x14ac:dyDescent="0.25">
      <c r="A94" s="101" t="s">
        <v>338</v>
      </c>
      <c r="B94" s="102"/>
      <c r="C94" s="102"/>
      <c r="D94" s="10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104"/>
      <c r="B96" s="106" t="s">
        <v>339</v>
      </c>
      <c r="C96" s="106"/>
      <c r="D96" s="107"/>
    </row>
    <row r="97" spans="1:4" ht="200.25" customHeight="1" x14ac:dyDescent="0.25">
      <c r="A97" s="104"/>
      <c r="B97" s="108" t="s">
        <v>340</v>
      </c>
      <c r="C97" s="108"/>
      <c r="D97" s="109"/>
    </row>
    <row r="98" spans="1:4" ht="68.25" customHeight="1" x14ac:dyDescent="0.25">
      <c r="A98" s="100" t="s">
        <v>204</v>
      </c>
      <c r="B98" s="100"/>
      <c r="C98" s="100"/>
      <c r="D98" s="100"/>
    </row>
  </sheetData>
  <mergeCells count="32">
    <mergeCell ref="A21:D21"/>
    <mergeCell ref="A77:D77"/>
    <mergeCell ref="A56:A69"/>
    <mergeCell ref="A70:D70"/>
    <mergeCell ref="A40:A44"/>
    <mergeCell ref="A54:D54"/>
    <mergeCell ref="A23:A25"/>
    <mergeCell ref="A27:A31"/>
    <mergeCell ref="A33:A34"/>
    <mergeCell ref="A36:A37"/>
    <mergeCell ref="A38:D38"/>
    <mergeCell ref="A47:A53"/>
    <mergeCell ref="A45:D45"/>
    <mergeCell ref="A72:A76"/>
    <mergeCell ref="C68:C69"/>
    <mergeCell ref="A3:D3"/>
    <mergeCell ref="A2:D2"/>
    <mergeCell ref="A5:D5"/>
    <mergeCell ref="A12:A15"/>
    <mergeCell ref="A17:A20"/>
    <mergeCell ref="A4:D4"/>
    <mergeCell ref="A92:D92"/>
    <mergeCell ref="A79:A83"/>
    <mergeCell ref="A86:A89"/>
    <mergeCell ref="A90:D90"/>
    <mergeCell ref="A84:D84"/>
    <mergeCell ref="A98:D98"/>
    <mergeCell ref="A94:D94"/>
    <mergeCell ref="A96:A97"/>
    <mergeCell ref="B95:D95"/>
    <mergeCell ref="B96:D96"/>
    <mergeCell ref="B97:D97"/>
  </mergeCells>
  <pageMargins left="0.70866141732283472" right="0.31496062992125984" top="0.35433070866141736" bottom="0.35433070866141736"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67" zoomScaleNormal="100" workbookViewId="0">
      <selection activeCell="F72" sqref="F72"/>
    </sheetView>
  </sheetViews>
  <sheetFormatPr defaultRowHeight="15" x14ac:dyDescent="0.25"/>
  <cols>
    <col min="1" max="1" width="9.140625" style="8"/>
    <col min="2" max="2" width="37.140625" style="8" customWidth="1"/>
    <col min="3" max="3" width="28.140625" style="9" customWidth="1"/>
    <col min="4" max="4" width="26" style="8" customWidth="1"/>
  </cols>
  <sheetData>
    <row r="1" spans="1:4" x14ac:dyDescent="0.25">
      <c r="A1" s="48"/>
      <c r="D1" s="58" t="s">
        <v>371</v>
      </c>
    </row>
    <row r="2" spans="1:4" ht="18.75" x14ac:dyDescent="0.25">
      <c r="A2" s="114" t="s">
        <v>310</v>
      </c>
      <c r="B2" s="114"/>
      <c r="C2" s="114"/>
      <c r="D2" s="114"/>
    </row>
    <row r="3" spans="1:4" ht="18.75" x14ac:dyDescent="0.25">
      <c r="A3" s="114" t="s">
        <v>106</v>
      </c>
      <c r="B3" s="114"/>
      <c r="C3" s="114"/>
      <c r="D3" s="114"/>
    </row>
    <row r="4" spans="1:4" ht="15.75" x14ac:dyDescent="0.25">
      <c r="A4" s="117" t="s">
        <v>62</v>
      </c>
      <c r="B4" s="117"/>
      <c r="C4" s="117"/>
      <c r="D4" s="117"/>
    </row>
    <row r="5" spans="1:4" ht="15.75" x14ac:dyDescent="0.25">
      <c r="A5" s="115"/>
      <c r="B5" s="115"/>
      <c r="C5" s="115"/>
      <c r="D5" s="115"/>
    </row>
    <row r="6" spans="1:4" ht="32.25" customHeight="1" x14ac:dyDescent="0.25">
      <c r="A6" s="1" t="s">
        <v>61</v>
      </c>
      <c r="B6" s="4" t="s">
        <v>60</v>
      </c>
      <c r="C6" s="4" t="s">
        <v>59</v>
      </c>
      <c r="D6" s="22" t="s">
        <v>58</v>
      </c>
    </row>
    <row r="7" spans="1:4" ht="15.75" x14ac:dyDescent="0.25">
      <c r="A7" s="1">
        <v>1</v>
      </c>
      <c r="B7" s="4" t="s">
        <v>57</v>
      </c>
      <c r="C7" s="1"/>
      <c r="D7" s="3" t="s">
        <v>56</v>
      </c>
    </row>
    <row r="8" spans="1:4" ht="30" x14ac:dyDescent="0.25">
      <c r="A8" s="6" t="s">
        <v>55</v>
      </c>
      <c r="B8" s="4" t="s">
        <v>54</v>
      </c>
      <c r="C8" s="62" t="s">
        <v>98</v>
      </c>
      <c r="D8" s="3"/>
    </row>
    <row r="9" spans="1:4" ht="15.75" x14ac:dyDescent="0.25">
      <c r="A9" s="6" t="s">
        <v>53</v>
      </c>
      <c r="B9" s="4" t="s">
        <v>52</v>
      </c>
      <c r="C9" s="62">
        <v>77</v>
      </c>
      <c r="D9" s="3"/>
    </row>
    <row r="10" spans="1:4" ht="15.75" x14ac:dyDescent="0.25">
      <c r="A10" s="6" t="s">
        <v>51</v>
      </c>
      <c r="B10" s="4" t="s">
        <v>50</v>
      </c>
      <c r="C10" s="62" t="s">
        <v>99</v>
      </c>
      <c r="D10" s="3"/>
    </row>
    <row r="11" spans="1:4" ht="31.5" customHeight="1" x14ac:dyDescent="0.25">
      <c r="A11" s="6" t="s">
        <v>49</v>
      </c>
      <c r="B11" s="4" t="s">
        <v>85</v>
      </c>
      <c r="C11" s="62" t="s">
        <v>100</v>
      </c>
      <c r="D11" s="3"/>
    </row>
    <row r="12" spans="1:4" ht="15.75" x14ac:dyDescent="0.25">
      <c r="A12" s="116"/>
      <c r="B12" s="10" t="s">
        <v>64</v>
      </c>
      <c r="C12" s="62">
        <v>41333</v>
      </c>
      <c r="D12" s="3"/>
    </row>
    <row r="13" spans="1:4" ht="15.75" x14ac:dyDescent="0.25">
      <c r="A13" s="116"/>
      <c r="B13" s="10" t="s">
        <v>65</v>
      </c>
      <c r="C13" s="62">
        <v>22966</v>
      </c>
      <c r="D13" s="3"/>
    </row>
    <row r="14" spans="1:4" ht="15.75" x14ac:dyDescent="0.25">
      <c r="A14" s="116"/>
      <c r="B14" s="10" t="s">
        <v>66</v>
      </c>
      <c r="C14" s="62">
        <v>4138</v>
      </c>
      <c r="D14" s="3"/>
    </row>
    <row r="15" spans="1:4" ht="15.75" x14ac:dyDescent="0.25">
      <c r="A15" s="116"/>
      <c r="B15" s="10" t="s">
        <v>67</v>
      </c>
      <c r="C15" s="62">
        <v>31216</v>
      </c>
      <c r="D15" s="3"/>
    </row>
    <row r="16" spans="1:4" ht="34.5" x14ac:dyDescent="0.25">
      <c r="A16" s="6" t="s">
        <v>48</v>
      </c>
      <c r="B16" s="4" t="s">
        <v>47</v>
      </c>
      <c r="C16" s="62" t="s">
        <v>101</v>
      </c>
      <c r="D16" s="3"/>
    </row>
    <row r="17" spans="1:4" ht="15.75" x14ac:dyDescent="0.25">
      <c r="A17" s="116"/>
      <c r="B17" s="10" t="s">
        <v>64</v>
      </c>
      <c r="C17" s="62" t="s">
        <v>102</v>
      </c>
      <c r="D17" s="3"/>
    </row>
    <row r="18" spans="1:4" ht="15.75" x14ac:dyDescent="0.25">
      <c r="A18" s="116"/>
      <c r="B18" s="10" t="s">
        <v>65</v>
      </c>
      <c r="C18" s="62" t="s">
        <v>103</v>
      </c>
      <c r="D18" s="3"/>
    </row>
    <row r="19" spans="1:4" ht="15.75" x14ac:dyDescent="0.25">
      <c r="A19" s="116"/>
      <c r="B19" s="10" t="s">
        <v>66</v>
      </c>
      <c r="C19" s="62" t="s">
        <v>104</v>
      </c>
      <c r="D19" s="3"/>
    </row>
    <row r="20" spans="1:4" ht="15.75" x14ac:dyDescent="0.25">
      <c r="A20" s="116"/>
      <c r="B20" s="10" t="s">
        <v>67</v>
      </c>
      <c r="C20" s="62" t="s">
        <v>105</v>
      </c>
      <c r="D20" s="3"/>
    </row>
    <row r="21" spans="1:4" ht="26.25" customHeight="1" x14ac:dyDescent="0.25">
      <c r="A21" s="139" t="s">
        <v>87</v>
      </c>
      <c r="B21" s="140"/>
      <c r="C21" s="140"/>
      <c r="D21" s="141"/>
    </row>
    <row r="22" spans="1:4" ht="24" customHeight="1" x14ac:dyDescent="0.25">
      <c r="A22" s="1">
        <v>2</v>
      </c>
      <c r="B22" s="5" t="s">
        <v>46</v>
      </c>
      <c r="C22" s="75"/>
      <c r="D22" s="3" t="s">
        <v>4</v>
      </c>
    </row>
    <row r="23" spans="1:4" ht="15.75" customHeight="1" x14ac:dyDescent="0.25">
      <c r="A23" s="135"/>
      <c r="B23" s="10" t="s">
        <v>68</v>
      </c>
      <c r="C23" s="76">
        <v>45.1</v>
      </c>
      <c r="D23" s="3"/>
    </row>
    <row r="24" spans="1:4" ht="15.75" customHeight="1" x14ac:dyDescent="0.25">
      <c r="A24" s="135"/>
      <c r="B24" s="10" t="s">
        <v>75</v>
      </c>
      <c r="C24" s="75">
        <v>0</v>
      </c>
      <c r="D24" s="3"/>
    </row>
    <row r="25" spans="1:4" ht="15.75" customHeight="1" x14ac:dyDescent="0.25">
      <c r="A25" s="135"/>
      <c r="B25" s="10" t="s">
        <v>69</v>
      </c>
      <c r="C25" s="73">
        <f>C24/C23</f>
        <v>0</v>
      </c>
      <c r="D25" s="3"/>
    </row>
    <row r="26" spans="1:4" ht="34.5" x14ac:dyDescent="0.25">
      <c r="A26" s="6" t="s">
        <v>45</v>
      </c>
      <c r="B26" s="2" t="s">
        <v>86</v>
      </c>
      <c r="C26" s="40">
        <f>SUM(C27:C31)</f>
        <v>0</v>
      </c>
      <c r="D26" s="3"/>
    </row>
    <row r="27" spans="1:4" ht="15.75" customHeight="1" x14ac:dyDescent="0.25">
      <c r="A27" s="135"/>
      <c r="B27" s="10" t="s">
        <v>70</v>
      </c>
      <c r="C27" s="75">
        <v>0</v>
      </c>
      <c r="D27" s="3"/>
    </row>
    <row r="28" spans="1:4" ht="15.75" customHeight="1" x14ac:dyDescent="0.25">
      <c r="A28" s="135"/>
      <c r="B28" s="10" t="s">
        <v>71</v>
      </c>
      <c r="C28" s="75">
        <v>0</v>
      </c>
      <c r="D28" s="3"/>
    </row>
    <row r="29" spans="1:4" ht="15.75" customHeight="1" x14ac:dyDescent="0.25">
      <c r="A29" s="135"/>
      <c r="B29" s="10" t="s">
        <v>72</v>
      </c>
      <c r="C29" s="75">
        <v>0</v>
      </c>
      <c r="D29" s="3"/>
    </row>
    <row r="30" spans="1:4" ht="15.75" customHeight="1" x14ac:dyDescent="0.25">
      <c r="A30" s="135"/>
      <c r="B30" s="10" t="s">
        <v>73</v>
      </c>
      <c r="C30" s="75">
        <v>0</v>
      </c>
      <c r="D30" s="3"/>
    </row>
    <row r="31" spans="1:4" ht="15.75" customHeight="1" x14ac:dyDescent="0.25">
      <c r="A31" s="135"/>
      <c r="B31" s="10" t="s">
        <v>74</v>
      </c>
      <c r="C31" s="75"/>
      <c r="D31" s="3"/>
    </row>
    <row r="32" spans="1:4" ht="35.25" customHeight="1" x14ac:dyDescent="0.25">
      <c r="A32" s="6" t="s">
        <v>44</v>
      </c>
      <c r="B32" s="2" t="s">
        <v>43</v>
      </c>
      <c r="C32" s="75"/>
      <c r="D32" s="3"/>
    </row>
    <row r="33" spans="1:4" ht="15.75" x14ac:dyDescent="0.25">
      <c r="A33" s="135"/>
      <c r="B33" s="10" t="s">
        <v>68</v>
      </c>
      <c r="C33" s="76" t="s">
        <v>132</v>
      </c>
      <c r="D33" s="3"/>
    </row>
    <row r="34" spans="1:4" ht="15.75" x14ac:dyDescent="0.25">
      <c r="A34" s="135"/>
      <c r="B34" s="10" t="s">
        <v>75</v>
      </c>
      <c r="C34" s="75">
        <f>C24</f>
        <v>0</v>
      </c>
      <c r="D34" s="3"/>
    </row>
    <row r="35" spans="1:4" ht="31.5" x14ac:dyDescent="0.25">
      <c r="A35" s="6" t="s">
        <v>42</v>
      </c>
      <c r="B35" s="5" t="s">
        <v>150</v>
      </c>
      <c r="C35" s="40"/>
      <c r="D35" s="3"/>
    </row>
    <row r="36" spans="1:4" ht="15.75" x14ac:dyDescent="0.25">
      <c r="A36" s="135"/>
      <c r="B36" s="10" t="s">
        <v>68</v>
      </c>
      <c r="C36" s="53" t="s">
        <v>281</v>
      </c>
      <c r="D36" s="3"/>
    </row>
    <row r="37" spans="1:4" ht="15.75" x14ac:dyDescent="0.25">
      <c r="A37" s="135"/>
      <c r="B37" s="10" t="s">
        <v>75</v>
      </c>
      <c r="C37" s="53" t="s">
        <v>281</v>
      </c>
      <c r="D37" s="3"/>
    </row>
    <row r="38" spans="1:4" ht="20.25" customHeight="1" x14ac:dyDescent="0.25">
      <c r="A38" s="136" t="s">
        <v>289</v>
      </c>
      <c r="B38" s="137"/>
      <c r="C38" s="137"/>
      <c r="D38" s="138"/>
    </row>
    <row r="39" spans="1:4" ht="31.5" x14ac:dyDescent="0.25">
      <c r="A39" s="1">
        <v>3</v>
      </c>
      <c r="B39" s="2" t="s">
        <v>40</v>
      </c>
      <c r="C39" s="37" t="s">
        <v>15</v>
      </c>
      <c r="D39" s="3" t="s">
        <v>4</v>
      </c>
    </row>
    <row r="40" spans="1:4" ht="15.75" x14ac:dyDescent="0.25">
      <c r="A40" s="104"/>
      <c r="B40" s="71" t="s">
        <v>76</v>
      </c>
      <c r="C40" s="75">
        <v>0</v>
      </c>
      <c r="D40" s="36"/>
    </row>
    <row r="41" spans="1:4" ht="15.75" x14ac:dyDescent="0.25">
      <c r="A41" s="104"/>
      <c r="B41" s="71" t="s">
        <v>77</v>
      </c>
      <c r="C41" s="75">
        <v>0</v>
      </c>
      <c r="D41" s="36"/>
    </row>
    <row r="42" spans="1:4" ht="31.5" x14ac:dyDescent="0.25">
      <c r="A42" s="104"/>
      <c r="B42" s="71" t="s">
        <v>78</v>
      </c>
      <c r="C42" s="75">
        <v>0</v>
      </c>
      <c r="D42" s="36"/>
    </row>
    <row r="43" spans="1:4" ht="15.75" x14ac:dyDescent="0.25">
      <c r="A43" s="104"/>
      <c r="B43" s="71" t="s">
        <v>79</v>
      </c>
      <c r="C43" s="51">
        <v>0</v>
      </c>
      <c r="D43" s="36"/>
    </row>
    <row r="44" spans="1:4" ht="15.75" x14ac:dyDescent="0.25">
      <c r="A44" s="104"/>
      <c r="B44" s="71" t="s">
        <v>80</v>
      </c>
      <c r="C44" s="51">
        <v>0</v>
      </c>
      <c r="D44" s="36"/>
    </row>
    <row r="45" spans="1:4" ht="33" customHeight="1" x14ac:dyDescent="0.25">
      <c r="A45" s="136" t="s">
        <v>289</v>
      </c>
      <c r="B45" s="137"/>
      <c r="C45" s="137"/>
      <c r="D45" s="138"/>
    </row>
    <row r="46" spans="1:4" ht="31.5" x14ac:dyDescent="0.25">
      <c r="A46" s="63">
        <v>4</v>
      </c>
      <c r="B46" s="60" t="s">
        <v>39</v>
      </c>
      <c r="C46" s="75"/>
      <c r="D46" s="36" t="s">
        <v>4</v>
      </c>
    </row>
    <row r="47" spans="1:4" ht="15.75" customHeight="1" x14ac:dyDescent="0.25">
      <c r="A47" s="104"/>
      <c r="B47" s="71" t="s">
        <v>81</v>
      </c>
      <c r="C47" s="75" t="s">
        <v>284</v>
      </c>
      <c r="D47" s="36"/>
    </row>
    <row r="48" spans="1:4" ht="15.75" customHeight="1" x14ac:dyDescent="0.25">
      <c r="A48" s="104"/>
      <c r="B48" s="71" t="s">
        <v>82</v>
      </c>
      <c r="C48" s="75" t="s">
        <v>202</v>
      </c>
      <c r="D48" s="36"/>
    </row>
    <row r="49" spans="1:4" ht="15.75" customHeight="1" x14ac:dyDescent="0.25">
      <c r="A49" s="104"/>
      <c r="B49" s="71" t="s">
        <v>209</v>
      </c>
      <c r="C49" s="75" t="s">
        <v>202</v>
      </c>
      <c r="D49" s="36"/>
    </row>
    <row r="50" spans="1:4" ht="15.75" customHeight="1" x14ac:dyDescent="0.25">
      <c r="A50" s="104"/>
      <c r="B50" s="71" t="s">
        <v>210</v>
      </c>
      <c r="C50" s="75" t="s">
        <v>202</v>
      </c>
      <c r="D50" s="36"/>
    </row>
    <row r="51" spans="1:4" ht="15.75" customHeight="1" x14ac:dyDescent="0.25">
      <c r="A51" s="104"/>
      <c r="B51" s="71" t="s">
        <v>211</v>
      </c>
      <c r="C51" s="75" t="s">
        <v>282</v>
      </c>
      <c r="D51" s="36"/>
    </row>
    <row r="52" spans="1:4" ht="15.75" customHeight="1" x14ac:dyDescent="0.25">
      <c r="A52" s="104"/>
      <c r="B52" s="71" t="s">
        <v>83</v>
      </c>
      <c r="C52" s="75" t="s">
        <v>202</v>
      </c>
      <c r="D52" s="36"/>
    </row>
    <row r="53" spans="1:4" ht="31.5" x14ac:dyDescent="0.25">
      <c r="A53" s="104"/>
      <c r="B53" s="71" t="s">
        <v>84</v>
      </c>
      <c r="C53" s="75" t="s">
        <v>283</v>
      </c>
      <c r="D53" s="36"/>
    </row>
    <row r="54" spans="1:4" ht="19.5" customHeight="1" x14ac:dyDescent="0.25">
      <c r="A54" s="136" t="s">
        <v>136</v>
      </c>
      <c r="B54" s="137"/>
      <c r="C54" s="137"/>
      <c r="D54" s="138"/>
    </row>
    <row r="55" spans="1:4" ht="31.5" x14ac:dyDescent="0.25">
      <c r="A55" s="21">
        <v>5</v>
      </c>
      <c r="B55" s="2" t="s">
        <v>35</v>
      </c>
      <c r="C55" s="75"/>
      <c r="D55" s="21" t="s">
        <v>4</v>
      </c>
    </row>
    <row r="56" spans="1:4" ht="15.75" x14ac:dyDescent="0.25">
      <c r="A56" s="121"/>
      <c r="B56" s="3" t="s">
        <v>160</v>
      </c>
      <c r="C56" s="53">
        <f>C57+C62+C63+C64+C68+C69</f>
        <v>23365</v>
      </c>
      <c r="D56" s="20"/>
    </row>
    <row r="57" spans="1:4" ht="83.25" customHeight="1" x14ac:dyDescent="0.25">
      <c r="A57" s="122"/>
      <c r="B57" s="2" t="s">
        <v>227</v>
      </c>
      <c r="C57" s="53">
        <f>SUM(C58:C61)</f>
        <v>5708</v>
      </c>
      <c r="D57" s="20"/>
    </row>
    <row r="58" spans="1:4" ht="34.5" customHeight="1" x14ac:dyDescent="0.25">
      <c r="A58" s="122"/>
      <c r="B58" s="3" t="s">
        <v>220</v>
      </c>
      <c r="C58" s="53">
        <v>5482</v>
      </c>
      <c r="D58" s="20"/>
    </row>
    <row r="59" spans="1:4" ht="47.25" customHeight="1" x14ac:dyDescent="0.25">
      <c r="A59" s="122"/>
      <c r="B59" s="3" t="s">
        <v>221</v>
      </c>
      <c r="C59" s="53"/>
      <c r="D59" s="20"/>
    </row>
    <row r="60" spans="1:4" ht="47.25" customHeight="1" x14ac:dyDescent="0.25">
      <c r="A60" s="122"/>
      <c r="B60" s="3" t="s">
        <v>222</v>
      </c>
      <c r="C60" s="53"/>
      <c r="D60" s="20"/>
    </row>
    <row r="61" spans="1:4" ht="32.25" customHeight="1" x14ac:dyDescent="0.25">
      <c r="A61" s="122"/>
      <c r="B61" s="3" t="s">
        <v>223</v>
      </c>
      <c r="C61" s="53">
        <v>226</v>
      </c>
      <c r="D61" s="20"/>
    </row>
    <row r="62" spans="1:4" ht="60.75" customHeight="1" x14ac:dyDescent="0.25">
      <c r="A62" s="122"/>
      <c r="B62" s="2" t="s">
        <v>224</v>
      </c>
      <c r="C62" s="53">
        <v>3332</v>
      </c>
      <c r="D62" s="20"/>
    </row>
    <row r="63" spans="1:4" ht="67.5" customHeight="1" x14ac:dyDescent="0.25">
      <c r="A63" s="122"/>
      <c r="B63" s="64" t="s">
        <v>225</v>
      </c>
      <c r="C63" s="53">
        <f>13+225</f>
        <v>238</v>
      </c>
      <c r="D63" s="3"/>
    </row>
    <row r="64" spans="1:4" ht="48.75" customHeight="1" x14ac:dyDescent="0.25">
      <c r="A64" s="122"/>
      <c r="B64" s="64" t="s">
        <v>226</v>
      </c>
      <c r="C64" s="52">
        <f>SUM(C65:C67)</f>
        <v>13576</v>
      </c>
      <c r="D64" s="3"/>
    </row>
    <row r="65" spans="1:4" ht="29.25" customHeight="1" x14ac:dyDescent="0.25">
      <c r="A65" s="122"/>
      <c r="B65" s="3" t="s">
        <v>228</v>
      </c>
      <c r="C65" s="52">
        <f>7352+465+4978</f>
        <v>12795</v>
      </c>
      <c r="D65" s="3"/>
    </row>
    <row r="66" spans="1:4" ht="61.5" customHeight="1" x14ac:dyDescent="0.25">
      <c r="A66" s="122"/>
      <c r="B66" s="3" t="s">
        <v>229</v>
      </c>
      <c r="C66" s="52">
        <f>781</f>
        <v>781</v>
      </c>
      <c r="D66" s="3"/>
    </row>
    <row r="67" spans="1:4" ht="61.5" customHeight="1" x14ac:dyDescent="0.25">
      <c r="A67" s="122"/>
      <c r="B67" s="3" t="s">
        <v>230</v>
      </c>
      <c r="C67" s="52"/>
      <c r="D67" s="3"/>
    </row>
    <row r="68" spans="1:4" ht="63.75" customHeight="1" x14ac:dyDescent="0.25">
      <c r="A68" s="122"/>
      <c r="B68" s="64" t="s">
        <v>231</v>
      </c>
      <c r="C68" s="130">
        <f>14+10+482+5</f>
        <v>511</v>
      </c>
      <c r="D68" s="3"/>
    </row>
    <row r="69" spans="1:4" ht="67.5" customHeight="1" x14ac:dyDescent="0.25">
      <c r="A69" s="123"/>
      <c r="B69" s="64" t="s">
        <v>232</v>
      </c>
      <c r="C69" s="131"/>
      <c r="D69" s="3"/>
    </row>
    <row r="70" spans="1:4" ht="95.25" customHeight="1" x14ac:dyDescent="0.25">
      <c r="A70" s="124" t="s">
        <v>373</v>
      </c>
      <c r="B70" s="125"/>
      <c r="C70" s="125"/>
      <c r="D70" s="126"/>
    </row>
    <row r="71" spans="1:4" ht="34.5" customHeight="1" x14ac:dyDescent="0.25">
      <c r="A71" s="61">
        <v>6</v>
      </c>
      <c r="B71" s="64" t="s">
        <v>34</v>
      </c>
      <c r="C71" s="61"/>
      <c r="D71" s="3" t="s">
        <v>4</v>
      </c>
    </row>
    <row r="72" spans="1:4" ht="45.75" customHeight="1" x14ac:dyDescent="0.25">
      <c r="A72" s="104"/>
      <c r="B72" s="36" t="s">
        <v>247</v>
      </c>
      <c r="C72" s="91" t="s">
        <v>202</v>
      </c>
      <c r="D72" s="36"/>
    </row>
    <row r="73" spans="1:4" ht="33.75" customHeight="1" x14ac:dyDescent="0.25">
      <c r="A73" s="104"/>
      <c r="B73" s="36" t="s">
        <v>240</v>
      </c>
      <c r="C73" s="42" t="s">
        <v>285</v>
      </c>
      <c r="D73" s="36"/>
    </row>
    <row r="74" spans="1:4" ht="33.75" customHeight="1" x14ac:dyDescent="0.25">
      <c r="A74" s="104"/>
      <c r="B74" s="36" t="s">
        <v>241</v>
      </c>
      <c r="C74" s="42" t="s">
        <v>286</v>
      </c>
      <c r="D74" s="36"/>
    </row>
    <row r="75" spans="1:4" ht="33.75" customHeight="1" x14ac:dyDescent="0.25">
      <c r="A75" s="104"/>
      <c r="B75" s="36" t="s">
        <v>242</v>
      </c>
      <c r="C75" s="76" t="s">
        <v>287</v>
      </c>
      <c r="D75" s="36"/>
    </row>
    <row r="76" spans="1:4" ht="33.75" customHeight="1" x14ac:dyDescent="0.25">
      <c r="A76" s="104"/>
      <c r="B76" s="36" t="s">
        <v>243</v>
      </c>
      <c r="C76" s="76" t="s">
        <v>288</v>
      </c>
      <c r="D76" s="36"/>
    </row>
    <row r="77" spans="1:4" ht="48.75" customHeight="1" x14ac:dyDescent="0.25">
      <c r="A77" s="110" t="s">
        <v>190</v>
      </c>
      <c r="B77" s="111"/>
      <c r="C77" s="111"/>
      <c r="D77" s="113"/>
    </row>
    <row r="78" spans="1:4" ht="31.5" customHeight="1" x14ac:dyDescent="0.25">
      <c r="A78" s="1">
        <v>7</v>
      </c>
      <c r="B78" s="60" t="s">
        <v>217</v>
      </c>
      <c r="C78" s="37"/>
      <c r="D78" s="3" t="s">
        <v>4</v>
      </c>
    </row>
    <row r="79" spans="1:4" ht="18.75" customHeight="1" x14ac:dyDescent="0.25">
      <c r="A79" s="112"/>
      <c r="B79" s="36" t="s">
        <v>328</v>
      </c>
      <c r="C79" s="80" t="s">
        <v>202</v>
      </c>
      <c r="D79" s="36"/>
    </row>
    <row r="80" spans="1:4" ht="18.75" customHeight="1" x14ac:dyDescent="0.25">
      <c r="A80" s="112"/>
      <c r="B80" s="36" t="s">
        <v>325</v>
      </c>
      <c r="C80" s="80" t="s">
        <v>202</v>
      </c>
      <c r="D80" s="36"/>
    </row>
    <row r="81" spans="1:11" ht="32.25" customHeight="1" x14ac:dyDescent="0.25">
      <c r="A81" s="112"/>
      <c r="B81" s="36" t="s">
        <v>326</v>
      </c>
      <c r="C81" s="80" t="s">
        <v>324</v>
      </c>
      <c r="D81" s="36"/>
    </row>
    <row r="82" spans="1:11" ht="28.5" customHeight="1" x14ac:dyDescent="0.25">
      <c r="A82" s="112"/>
      <c r="B82" s="36" t="s">
        <v>327</v>
      </c>
      <c r="C82" s="80" t="s">
        <v>202</v>
      </c>
      <c r="D82" s="36"/>
    </row>
    <row r="83" spans="1:11" ht="33.75" customHeight="1" x14ac:dyDescent="0.25">
      <c r="A83" s="112"/>
      <c r="B83" s="36" t="s">
        <v>323</v>
      </c>
      <c r="C83" s="80" t="s">
        <v>202</v>
      </c>
      <c r="D83" s="36"/>
    </row>
    <row r="84" spans="1:11" ht="42.75" customHeight="1" x14ac:dyDescent="0.25">
      <c r="A84" s="132" t="s">
        <v>197</v>
      </c>
      <c r="B84" s="133"/>
      <c r="C84" s="133"/>
      <c r="D84" s="134"/>
    </row>
    <row r="85" spans="1:11" ht="21.75" customHeight="1" x14ac:dyDescent="0.25">
      <c r="A85" s="63">
        <v>8</v>
      </c>
      <c r="B85" s="60" t="s">
        <v>23</v>
      </c>
      <c r="C85" s="40"/>
      <c r="D85" s="36"/>
    </row>
    <row r="86" spans="1:11" ht="31.5" customHeight="1" x14ac:dyDescent="0.25">
      <c r="A86" s="112"/>
      <c r="B86" s="36" t="s">
        <v>22</v>
      </c>
      <c r="C86" s="92" t="s">
        <v>219</v>
      </c>
      <c r="D86" s="36" t="s">
        <v>4</v>
      </c>
    </row>
    <row r="87" spans="1:11" ht="31.5" customHeight="1" x14ac:dyDescent="0.25">
      <c r="A87" s="112"/>
      <c r="B87" s="36" t="s">
        <v>21</v>
      </c>
      <c r="C87" s="92" t="s">
        <v>218</v>
      </c>
      <c r="D87" s="36" t="s">
        <v>4</v>
      </c>
    </row>
    <row r="88" spans="1:11" ht="91.5" customHeight="1" x14ac:dyDescent="0.25">
      <c r="A88" s="112"/>
      <c r="B88" s="36" t="s">
        <v>19</v>
      </c>
      <c r="C88" s="92" t="s">
        <v>341</v>
      </c>
      <c r="D88" s="36" t="s">
        <v>17</v>
      </c>
    </row>
    <row r="89" spans="1:11" ht="91.5" customHeight="1" x14ac:dyDescent="0.25">
      <c r="A89" s="112"/>
      <c r="B89" s="36" t="s">
        <v>18</v>
      </c>
      <c r="C89" s="92" t="s">
        <v>342</v>
      </c>
      <c r="D89" s="36" t="s">
        <v>17</v>
      </c>
    </row>
    <row r="90" spans="1:11" ht="96.75" customHeight="1" x14ac:dyDescent="0.25">
      <c r="A90" s="110" t="s">
        <v>297</v>
      </c>
      <c r="B90" s="111"/>
      <c r="C90" s="111"/>
      <c r="D90" s="113"/>
    </row>
    <row r="91" spans="1:11" ht="66.75" customHeight="1" x14ac:dyDescent="0.25">
      <c r="A91" s="98">
        <v>9</v>
      </c>
      <c r="B91" s="64" t="s">
        <v>9</v>
      </c>
      <c r="C91" s="45" t="s">
        <v>335</v>
      </c>
      <c r="D91" s="74" t="s">
        <v>4</v>
      </c>
    </row>
    <row r="92" spans="1:11" ht="55.5" customHeight="1" x14ac:dyDescent="0.25">
      <c r="A92" s="110" t="s">
        <v>336</v>
      </c>
      <c r="B92" s="111"/>
      <c r="C92" s="111"/>
      <c r="D92" s="111"/>
    </row>
    <row r="93" spans="1:11" ht="31.5" x14ac:dyDescent="0.25">
      <c r="A93" s="97">
        <v>10</v>
      </c>
      <c r="B93" s="59" t="s">
        <v>213</v>
      </c>
      <c r="C93" s="47" t="s">
        <v>337</v>
      </c>
      <c r="D93" s="36" t="s">
        <v>4</v>
      </c>
      <c r="E93" s="49"/>
      <c r="F93" s="49"/>
      <c r="G93" s="49"/>
      <c r="H93" s="49"/>
      <c r="I93" s="49"/>
      <c r="J93" s="49"/>
      <c r="K93" s="49"/>
    </row>
    <row r="94" spans="1:11" ht="30" customHeight="1" x14ac:dyDescent="0.25">
      <c r="A94" s="101" t="s">
        <v>338</v>
      </c>
      <c r="B94" s="102"/>
      <c r="C94" s="102"/>
      <c r="D94" s="10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104"/>
      <c r="B96" s="106" t="s">
        <v>339</v>
      </c>
      <c r="C96" s="106"/>
      <c r="D96" s="107"/>
    </row>
    <row r="97" spans="1:4" ht="200.25" customHeight="1" x14ac:dyDescent="0.25">
      <c r="A97" s="104"/>
      <c r="B97" s="108" t="s">
        <v>340</v>
      </c>
      <c r="C97" s="108"/>
      <c r="D97" s="109"/>
    </row>
    <row r="98" spans="1:4" ht="68.25" customHeight="1" x14ac:dyDescent="0.25">
      <c r="A98" s="100" t="s">
        <v>204</v>
      </c>
      <c r="B98" s="100"/>
      <c r="C98" s="100"/>
      <c r="D98" s="100"/>
    </row>
  </sheetData>
  <mergeCells count="32">
    <mergeCell ref="A2:D2"/>
    <mergeCell ref="A23:A25"/>
    <mergeCell ref="A12:A15"/>
    <mergeCell ref="A17:A20"/>
    <mergeCell ref="A27:A31"/>
    <mergeCell ref="A5:D5"/>
    <mergeCell ref="A4:D4"/>
    <mergeCell ref="A21:D21"/>
    <mergeCell ref="A98:D98"/>
    <mergeCell ref="A3:D3"/>
    <mergeCell ref="A84:D84"/>
    <mergeCell ref="A33:A34"/>
    <mergeCell ref="A36:A37"/>
    <mergeCell ref="A40:A44"/>
    <mergeCell ref="A45:D45"/>
    <mergeCell ref="A54:D54"/>
    <mergeCell ref="A38:D38"/>
    <mergeCell ref="A79:A83"/>
    <mergeCell ref="A86:A89"/>
    <mergeCell ref="A90:D90"/>
    <mergeCell ref="A92:D92"/>
    <mergeCell ref="A94:D94"/>
    <mergeCell ref="A96:A97"/>
    <mergeCell ref="B95:D95"/>
    <mergeCell ref="B96:D96"/>
    <mergeCell ref="B97:D97"/>
    <mergeCell ref="A47:A53"/>
    <mergeCell ref="A56:A69"/>
    <mergeCell ref="A70:D70"/>
    <mergeCell ref="A72:A76"/>
    <mergeCell ref="A77:D77"/>
    <mergeCell ref="C68:C69"/>
  </mergeCells>
  <pageMargins left="0.70866141732283472" right="0.11811023622047245" top="0.35433070866141736" bottom="0.35433070866141736"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67" workbookViewId="0">
      <selection activeCell="A70" sqref="A70:D70"/>
    </sheetView>
  </sheetViews>
  <sheetFormatPr defaultRowHeight="15" x14ac:dyDescent="0.25"/>
  <cols>
    <col min="1" max="1" width="9.140625" style="8"/>
    <col min="2" max="2" width="37.140625" style="8" customWidth="1"/>
    <col min="3" max="3" width="28.140625" style="9" customWidth="1"/>
    <col min="4" max="4" width="26.7109375" style="8" customWidth="1"/>
  </cols>
  <sheetData>
    <row r="1" spans="1:4" x14ac:dyDescent="0.25">
      <c r="A1" s="48"/>
      <c r="D1" s="58" t="s">
        <v>371</v>
      </c>
    </row>
    <row r="2" spans="1:4" ht="18.75" x14ac:dyDescent="0.25">
      <c r="A2" s="114" t="s">
        <v>310</v>
      </c>
      <c r="B2" s="114"/>
      <c r="C2" s="114"/>
      <c r="D2" s="114"/>
    </row>
    <row r="3" spans="1:4" ht="18.75" x14ac:dyDescent="0.25">
      <c r="A3" s="114" t="s">
        <v>307</v>
      </c>
      <c r="B3" s="114"/>
      <c r="C3" s="114"/>
      <c r="D3" s="114"/>
    </row>
    <row r="4" spans="1:4" ht="15.75" x14ac:dyDescent="0.25">
      <c r="A4" s="117" t="s">
        <v>62</v>
      </c>
      <c r="B4" s="117"/>
      <c r="C4" s="117"/>
      <c r="D4" s="117"/>
    </row>
    <row r="5" spans="1:4" ht="15.75" x14ac:dyDescent="0.25">
      <c r="A5" s="7"/>
    </row>
    <row r="6" spans="1:4" ht="32.25" customHeight="1" x14ac:dyDescent="0.25">
      <c r="A6" s="79" t="s">
        <v>61</v>
      </c>
      <c r="B6" s="20" t="s">
        <v>60</v>
      </c>
      <c r="C6" s="20" t="s">
        <v>59</v>
      </c>
      <c r="D6" s="64" t="s">
        <v>58</v>
      </c>
    </row>
    <row r="7" spans="1:4" ht="15.75" x14ac:dyDescent="0.25">
      <c r="A7" s="79">
        <v>1</v>
      </c>
      <c r="B7" s="20" t="s">
        <v>57</v>
      </c>
      <c r="C7" s="79"/>
      <c r="D7" s="3" t="s">
        <v>56</v>
      </c>
    </row>
    <row r="8" spans="1:4" ht="31.5" x14ac:dyDescent="0.25">
      <c r="A8" s="77" t="s">
        <v>55</v>
      </c>
      <c r="B8" s="20" t="s">
        <v>54</v>
      </c>
      <c r="C8" s="75" t="s">
        <v>301</v>
      </c>
      <c r="D8" s="3"/>
    </row>
    <row r="9" spans="1:4" ht="15.75" x14ac:dyDescent="0.25">
      <c r="A9" s="77" t="s">
        <v>53</v>
      </c>
      <c r="B9" s="20" t="s">
        <v>52</v>
      </c>
      <c r="C9" s="75">
        <v>90</v>
      </c>
      <c r="D9" s="3"/>
    </row>
    <row r="10" spans="1:4" ht="15.75" x14ac:dyDescent="0.25">
      <c r="A10" s="77" t="s">
        <v>51</v>
      </c>
      <c r="B10" s="20" t="s">
        <v>50</v>
      </c>
      <c r="C10" s="75">
        <v>3</v>
      </c>
      <c r="D10" s="3"/>
    </row>
    <row r="11" spans="1:4" ht="31.5" customHeight="1" x14ac:dyDescent="0.25">
      <c r="A11" s="77" t="s">
        <v>49</v>
      </c>
      <c r="B11" s="20" t="s">
        <v>85</v>
      </c>
      <c r="C11" s="83">
        <f>SUM(C12:C15)</f>
        <v>1496</v>
      </c>
      <c r="D11" s="3"/>
    </row>
    <row r="12" spans="1:4" ht="15.75" x14ac:dyDescent="0.25">
      <c r="A12" s="142"/>
      <c r="B12" s="10" t="s">
        <v>64</v>
      </c>
      <c r="C12" s="39">
        <v>3</v>
      </c>
      <c r="D12" s="3"/>
    </row>
    <row r="13" spans="1:4" ht="15.75" x14ac:dyDescent="0.25">
      <c r="A13" s="143"/>
      <c r="B13" s="10" t="s">
        <v>65</v>
      </c>
      <c r="C13" s="39">
        <v>129</v>
      </c>
      <c r="D13" s="3"/>
    </row>
    <row r="14" spans="1:4" ht="15.75" x14ac:dyDescent="0.25">
      <c r="A14" s="143"/>
      <c r="B14" s="10" t="s">
        <v>66</v>
      </c>
      <c r="C14" s="39">
        <v>377</v>
      </c>
      <c r="D14" s="3"/>
    </row>
    <row r="15" spans="1:4" ht="15.75" x14ac:dyDescent="0.25">
      <c r="A15" s="144"/>
      <c r="B15" s="10" t="s">
        <v>67</v>
      </c>
      <c r="C15" s="39">
        <v>987</v>
      </c>
      <c r="D15" s="3"/>
    </row>
    <row r="16" spans="1:4" ht="34.5" x14ac:dyDescent="0.25">
      <c r="A16" s="77" t="s">
        <v>48</v>
      </c>
      <c r="B16" s="20" t="s">
        <v>47</v>
      </c>
      <c r="C16" s="83">
        <f>SUM(C17:C20)</f>
        <v>350.15</v>
      </c>
      <c r="D16" s="3"/>
    </row>
    <row r="17" spans="1:4" ht="15.75" x14ac:dyDescent="0.25">
      <c r="A17" s="142"/>
      <c r="B17" s="10" t="s">
        <v>64</v>
      </c>
      <c r="C17" s="39">
        <v>0.06</v>
      </c>
      <c r="D17" s="3"/>
    </row>
    <row r="18" spans="1:4" ht="15.75" x14ac:dyDescent="0.25">
      <c r="A18" s="143"/>
      <c r="B18" s="10" t="s">
        <v>65</v>
      </c>
      <c r="C18" s="39">
        <v>11.37</v>
      </c>
      <c r="D18" s="3"/>
    </row>
    <row r="19" spans="1:4" ht="15.75" x14ac:dyDescent="0.25">
      <c r="A19" s="143"/>
      <c r="B19" s="10" t="s">
        <v>66</v>
      </c>
      <c r="C19" s="39">
        <v>56.6</v>
      </c>
      <c r="D19" s="3"/>
    </row>
    <row r="20" spans="1:4" ht="15.75" x14ac:dyDescent="0.25">
      <c r="A20" s="143"/>
      <c r="B20" s="19" t="s">
        <v>67</v>
      </c>
      <c r="C20" s="84">
        <v>282.12</v>
      </c>
      <c r="D20" s="3"/>
    </row>
    <row r="21" spans="1:4" ht="19.5" customHeight="1" x14ac:dyDescent="0.25">
      <c r="A21" s="118" t="s">
        <v>87</v>
      </c>
      <c r="B21" s="119"/>
      <c r="C21" s="119"/>
      <c r="D21" s="120"/>
    </row>
    <row r="22" spans="1:4" ht="18.75" customHeight="1" x14ac:dyDescent="0.25">
      <c r="A22" s="79">
        <v>2</v>
      </c>
      <c r="B22" s="64" t="s">
        <v>46</v>
      </c>
      <c r="C22" s="54"/>
      <c r="D22" s="3" t="s">
        <v>4</v>
      </c>
    </row>
    <row r="23" spans="1:4" ht="15.75" customHeight="1" x14ac:dyDescent="0.25">
      <c r="A23" s="135"/>
      <c r="B23" s="10" t="s">
        <v>68</v>
      </c>
      <c r="C23" s="76">
        <v>4.7</v>
      </c>
      <c r="D23" s="3"/>
    </row>
    <row r="24" spans="1:4" ht="33" customHeight="1" x14ac:dyDescent="0.25">
      <c r="A24" s="135"/>
      <c r="B24" s="10" t="s">
        <v>75</v>
      </c>
      <c r="C24" s="81">
        <v>0</v>
      </c>
      <c r="D24" s="3"/>
    </row>
    <row r="25" spans="1:4" ht="15.75" customHeight="1" x14ac:dyDescent="0.25">
      <c r="A25" s="135"/>
      <c r="B25" s="10" t="s">
        <v>69</v>
      </c>
      <c r="C25" s="73">
        <f>C24/C23</f>
        <v>0</v>
      </c>
      <c r="D25" s="3"/>
    </row>
    <row r="26" spans="1:4" ht="34.5" x14ac:dyDescent="0.25">
      <c r="A26" s="77" t="s">
        <v>45</v>
      </c>
      <c r="B26" s="2" t="s">
        <v>86</v>
      </c>
      <c r="C26" s="40"/>
      <c r="D26" s="3"/>
    </row>
    <row r="27" spans="1:4" ht="15.75" customHeight="1" x14ac:dyDescent="0.25">
      <c r="A27" s="135"/>
      <c r="B27" s="10" t="s">
        <v>70</v>
      </c>
      <c r="C27" s="81">
        <v>0</v>
      </c>
      <c r="D27" s="3"/>
    </row>
    <row r="28" spans="1:4" ht="15.75" customHeight="1" x14ac:dyDescent="0.25">
      <c r="A28" s="135"/>
      <c r="B28" s="10" t="s">
        <v>71</v>
      </c>
      <c r="C28" s="81">
        <v>0</v>
      </c>
      <c r="D28" s="3"/>
    </row>
    <row r="29" spans="1:4" ht="15.75" customHeight="1" x14ac:dyDescent="0.25">
      <c r="A29" s="135"/>
      <c r="B29" s="10" t="s">
        <v>72</v>
      </c>
      <c r="C29" s="81">
        <v>0</v>
      </c>
      <c r="D29" s="3"/>
    </row>
    <row r="30" spans="1:4" ht="15.75" customHeight="1" x14ac:dyDescent="0.25">
      <c r="A30" s="135"/>
      <c r="B30" s="10" t="s">
        <v>73</v>
      </c>
      <c r="C30" s="81">
        <v>0</v>
      </c>
      <c r="D30" s="3"/>
    </row>
    <row r="31" spans="1:4" ht="15.75" customHeight="1" x14ac:dyDescent="0.25">
      <c r="A31" s="135"/>
      <c r="B31" s="10" t="s">
        <v>74</v>
      </c>
      <c r="C31" s="81">
        <v>0</v>
      </c>
      <c r="D31" s="3"/>
    </row>
    <row r="32" spans="1:4" ht="34.5" customHeight="1" x14ac:dyDescent="0.25">
      <c r="A32" s="77" t="s">
        <v>44</v>
      </c>
      <c r="B32" s="2" t="s">
        <v>43</v>
      </c>
      <c r="C32" s="81">
        <v>4.7</v>
      </c>
      <c r="D32" s="3"/>
    </row>
    <row r="33" spans="1:4" ht="15.75" x14ac:dyDescent="0.25">
      <c r="A33" s="135"/>
      <c r="B33" s="10" t="s">
        <v>68</v>
      </c>
      <c r="C33" s="81">
        <v>4.7</v>
      </c>
      <c r="D33" s="3"/>
    </row>
    <row r="34" spans="1:4" ht="15.75" x14ac:dyDescent="0.25">
      <c r="A34" s="135"/>
      <c r="B34" s="10" t="s">
        <v>75</v>
      </c>
      <c r="C34" s="81">
        <v>0</v>
      </c>
      <c r="D34" s="3"/>
    </row>
    <row r="35" spans="1:4" ht="31.5" x14ac:dyDescent="0.25">
      <c r="A35" s="77" t="s">
        <v>42</v>
      </c>
      <c r="B35" s="64" t="s">
        <v>150</v>
      </c>
      <c r="C35" s="40"/>
      <c r="D35" s="3"/>
    </row>
    <row r="36" spans="1:4" ht="15.75" x14ac:dyDescent="0.25">
      <c r="A36" s="135"/>
      <c r="B36" s="10" t="s">
        <v>68</v>
      </c>
      <c r="C36" s="53" t="s">
        <v>38</v>
      </c>
      <c r="D36" s="3"/>
    </row>
    <row r="37" spans="1:4" ht="15.75" x14ac:dyDescent="0.25">
      <c r="A37" s="135"/>
      <c r="B37" s="10" t="s">
        <v>75</v>
      </c>
      <c r="C37" s="55" t="s">
        <v>38</v>
      </c>
      <c r="D37" s="3"/>
    </row>
    <row r="38" spans="1:4" ht="39" customHeight="1" x14ac:dyDescent="0.25">
      <c r="A38" s="136" t="s">
        <v>289</v>
      </c>
      <c r="B38" s="137"/>
      <c r="C38" s="137"/>
      <c r="D38" s="138"/>
    </row>
    <row r="39" spans="1:4" ht="31.5" x14ac:dyDescent="0.25">
      <c r="A39" s="79">
        <v>3</v>
      </c>
      <c r="B39" s="2" t="s">
        <v>40</v>
      </c>
      <c r="C39" s="54"/>
      <c r="D39" s="3" t="s">
        <v>4</v>
      </c>
    </row>
    <row r="40" spans="1:4" ht="15.75" x14ac:dyDescent="0.25">
      <c r="A40" s="104"/>
      <c r="B40" s="71" t="s">
        <v>76</v>
      </c>
      <c r="C40" s="40">
        <v>0</v>
      </c>
      <c r="D40" s="3"/>
    </row>
    <row r="41" spans="1:4" ht="15.75" x14ac:dyDescent="0.25">
      <c r="A41" s="104"/>
      <c r="B41" s="71" t="s">
        <v>77</v>
      </c>
      <c r="C41" s="75">
        <v>0</v>
      </c>
      <c r="D41" s="3"/>
    </row>
    <row r="42" spans="1:4" ht="31.5" x14ac:dyDescent="0.25">
      <c r="A42" s="104"/>
      <c r="B42" s="71" t="s">
        <v>78</v>
      </c>
      <c r="C42" s="75">
        <v>0</v>
      </c>
      <c r="D42" s="3"/>
    </row>
    <row r="43" spans="1:4" ht="15.75" x14ac:dyDescent="0.25">
      <c r="A43" s="104"/>
      <c r="B43" s="71" t="s">
        <v>79</v>
      </c>
      <c r="C43" s="51">
        <v>0</v>
      </c>
      <c r="D43" s="3"/>
    </row>
    <row r="44" spans="1:4" ht="15.75" x14ac:dyDescent="0.25">
      <c r="A44" s="104"/>
      <c r="B44" s="71" t="s">
        <v>80</v>
      </c>
      <c r="C44" s="56">
        <v>0</v>
      </c>
      <c r="D44" s="3"/>
    </row>
    <row r="45" spans="1:4" ht="72.75" customHeight="1" x14ac:dyDescent="0.25">
      <c r="A45" s="136" t="s">
        <v>289</v>
      </c>
      <c r="B45" s="137"/>
      <c r="C45" s="137"/>
      <c r="D45" s="138"/>
    </row>
    <row r="46" spans="1:4" ht="31.5" x14ac:dyDescent="0.25">
      <c r="A46" s="78">
        <v>4</v>
      </c>
      <c r="B46" s="17" t="s">
        <v>39</v>
      </c>
      <c r="C46" s="54"/>
      <c r="D46" s="3" t="s">
        <v>4</v>
      </c>
    </row>
    <row r="47" spans="1:4" ht="15.75" customHeight="1" x14ac:dyDescent="0.25">
      <c r="A47" s="104"/>
      <c r="B47" s="71" t="s">
        <v>81</v>
      </c>
      <c r="C47" s="75" t="s">
        <v>38</v>
      </c>
      <c r="D47" s="36"/>
    </row>
    <row r="48" spans="1:4" ht="15.75" customHeight="1" x14ac:dyDescent="0.25">
      <c r="A48" s="104"/>
      <c r="B48" s="71" t="s">
        <v>82</v>
      </c>
      <c r="C48" s="75" t="s">
        <v>38</v>
      </c>
      <c r="D48" s="36"/>
    </row>
    <row r="49" spans="1:4" ht="15.75" customHeight="1" x14ac:dyDescent="0.25">
      <c r="A49" s="104"/>
      <c r="B49" s="71" t="s">
        <v>209</v>
      </c>
      <c r="C49" s="75" t="s">
        <v>38</v>
      </c>
      <c r="D49" s="36"/>
    </row>
    <row r="50" spans="1:4" ht="15.75" customHeight="1" x14ac:dyDescent="0.25">
      <c r="A50" s="104"/>
      <c r="B50" s="71" t="s">
        <v>210</v>
      </c>
      <c r="C50" s="75" t="s">
        <v>38</v>
      </c>
      <c r="D50" s="36"/>
    </row>
    <row r="51" spans="1:4" ht="15.75" customHeight="1" x14ac:dyDescent="0.25">
      <c r="A51" s="104"/>
      <c r="B51" s="71" t="s">
        <v>211</v>
      </c>
      <c r="C51" s="75" t="s">
        <v>38</v>
      </c>
      <c r="D51" s="36"/>
    </row>
    <row r="52" spans="1:4" ht="15.75" customHeight="1" x14ac:dyDescent="0.25">
      <c r="A52" s="104"/>
      <c r="B52" s="71" t="s">
        <v>83</v>
      </c>
      <c r="C52" s="75" t="s">
        <v>38</v>
      </c>
      <c r="D52" s="36"/>
    </row>
    <row r="53" spans="1:4" ht="31.5" x14ac:dyDescent="0.25">
      <c r="A53" s="104"/>
      <c r="B53" s="71" t="s">
        <v>84</v>
      </c>
      <c r="C53" s="75" t="s">
        <v>38</v>
      </c>
      <c r="D53" s="36"/>
    </row>
    <row r="54" spans="1:4" ht="19.5" customHeight="1" x14ac:dyDescent="0.25">
      <c r="A54" s="127" t="s">
        <v>302</v>
      </c>
      <c r="B54" s="128"/>
      <c r="C54" s="128"/>
      <c r="D54" s="129"/>
    </row>
    <row r="55" spans="1:4" ht="31.5" x14ac:dyDescent="0.25">
      <c r="A55" s="79">
        <v>5</v>
      </c>
      <c r="B55" s="2" t="s">
        <v>35</v>
      </c>
      <c r="C55" s="92"/>
      <c r="D55" s="79" t="s">
        <v>4</v>
      </c>
    </row>
    <row r="56" spans="1:4" ht="15.75" x14ac:dyDescent="0.25">
      <c r="A56" s="121"/>
      <c r="B56" s="3" t="s">
        <v>160</v>
      </c>
      <c r="C56" s="53">
        <f>C57+C62+C63+C64+C68</f>
        <v>1700</v>
      </c>
      <c r="D56" s="20"/>
    </row>
    <row r="57" spans="1:4" ht="83.25" customHeight="1" x14ac:dyDescent="0.25">
      <c r="A57" s="122"/>
      <c r="B57" s="2" t="s">
        <v>227</v>
      </c>
      <c r="C57" s="53">
        <f>SUM(C58:C61)</f>
        <v>1536</v>
      </c>
      <c r="D57" s="20"/>
    </row>
    <row r="58" spans="1:4" ht="34.5" customHeight="1" x14ac:dyDescent="0.25">
      <c r="A58" s="122"/>
      <c r="B58" s="3" t="s">
        <v>220</v>
      </c>
      <c r="C58" s="53"/>
      <c r="D58" s="20"/>
    </row>
    <row r="59" spans="1:4" ht="47.25" customHeight="1" x14ac:dyDescent="0.25">
      <c r="A59" s="122"/>
      <c r="B59" s="3" t="s">
        <v>221</v>
      </c>
      <c r="C59" s="53">
        <v>1536</v>
      </c>
      <c r="D59" s="20"/>
    </row>
    <row r="60" spans="1:4" ht="47.25" customHeight="1" x14ac:dyDescent="0.25">
      <c r="A60" s="122"/>
      <c r="B60" s="3" t="s">
        <v>222</v>
      </c>
      <c r="C60" s="53"/>
      <c r="D60" s="20"/>
    </row>
    <row r="61" spans="1:4" ht="32.25" customHeight="1" x14ac:dyDescent="0.25">
      <c r="A61" s="122"/>
      <c r="B61" s="3" t="s">
        <v>223</v>
      </c>
      <c r="C61" s="53"/>
      <c r="D61" s="20"/>
    </row>
    <row r="62" spans="1:4" ht="60.75" customHeight="1" x14ac:dyDescent="0.25">
      <c r="A62" s="122"/>
      <c r="B62" s="2" t="s">
        <v>224</v>
      </c>
      <c r="C62" s="53">
        <v>0</v>
      </c>
      <c r="D62" s="20"/>
    </row>
    <row r="63" spans="1:4" ht="67.5" customHeight="1" x14ac:dyDescent="0.25">
      <c r="A63" s="122"/>
      <c r="B63" s="64" t="s">
        <v>225</v>
      </c>
      <c r="C63" s="53">
        <v>13</v>
      </c>
      <c r="D63" s="3"/>
    </row>
    <row r="64" spans="1:4" ht="48.75" customHeight="1" x14ac:dyDescent="0.25">
      <c r="A64" s="122"/>
      <c r="B64" s="64" t="s">
        <v>226</v>
      </c>
      <c r="C64" s="52">
        <f>SUM(C65:C67)</f>
        <v>151</v>
      </c>
      <c r="D64" s="3"/>
    </row>
    <row r="65" spans="1:4" ht="29.25" customHeight="1" x14ac:dyDescent="0.25">
      <c r="A65" s="122"/>
      <c r="B65" s="3" t="s">
        <v>228</v>
      </c>
      <c r="C65" s="52">
        <v>151</v>
      </c>
      <c r="D65" s="3"/>
    </row>
    <row r="66" spans="1:4" ht="61.5" customHeight="1" x14ac:dyDescent="0.25">
      <c r="A66" s="122"/>
      <c r="B66" s="3" t="s">
        <v>229</v>
      </c>
      <c r="C66" s="52"/>
      <c r="D66" s="3"/>
    </row>
    <row r="67" spans="1:4" ht="61.5" customHeight="1" x14ac:dyDescent="0.25">
      <c r="A67" s="122"/>
      <c r="B67" s="3" t="s">
        <v>230</v>
      </c>
      <c r="C67" s="52"/>
      <c r="D67" s="3"/>
    </row>
    <row r="68" spans="1:4" ht="63.75" customHeight="1" x14ac:dyDescent="0.25">
      <c r="A68" s="122"/>
      <c r="B68" s="64" t="s">
        <v>231</v>
      </c>
      <c r="C68" s="130"/>
      <c r="D68" s="3"/>
    </row>
    <row r="69" spans="1:4" ht="67.5" customHeight="1" x14ac:dyDescent="0.25">
      <c r="A69" s="123"/>
      <c r="B69" s="64" t="s">
        <v>232</v>
      </c>
      <c r="C69" s="131"/>
      <c r="D69" s="3"/>
    </row>
    <row r="70" spans="1:4" ht="92.25" customHeight="1" x14ac:dyDescent="0.25">
      <c r="A70" s="124" t="s">
        <v>363</v>
      </c>
      <c r="B70" s="125"/>
      <c r="C70" s="125"/>
      <c r="D70" s="126"/>
    </row>
    <row r="71" spans="1:4" ht="34.5" customHeight="1" x14ac:dyDescent="0.25">
      <c r="A71" s="79">
        <v>6</v>
      </c>
      <c r="B71" s="64" t="s">
        <v>270</v>
      </c>
      <c r="C71" s="79"/>
      <c r="D71" s="3" t="s">
        <v>4</v>
      </c>
    </row>
    <row r="72" spans="1:4" ht="45.75" customHeight="1" x14ac:dyDescent="0.25">
      <c r="A72" s="104"/>
      <c r="B72" s="36" t="s">
        <v>246</v>
      </c>
      <c r="C72" s="76" t="s">
        <v>202</v>
      </c>
      <c r="D72" s="36"/>
    </row>
    <row r="73" spans="1:4" ht="33.75" customHeight="1" x14ac:dyDescent="0.25">
      <c r="A73" s="104"/>
      <c r="B73" s="36" t="s">
        <v>237</v>
      </c>
      <c r="C73" s="42" t="s">
        <v>303</v>
      </c>
      <c r="D73" s="36"/>
    </row>
    <row r="74" spans="1:4" ht="33.75" customHeight="1" x14ac:dyDescent="0.25">
      <c r="A74" s="104"/>
      <c r="B74" s="36" t="s">
        <v>238</v>
      </c>
      <c r="C74" s="42" t="s">
        <v>38</v>
      </c>
      <c r="D74" s="36"/>
    </row>
    <row r="75" spans="1:4" ht="33.75" customHeight="1" x14ac:dyDescent="0.25">
      <c r="A75" s="104"/>
      <c r="B75" s="36" t="s">
        <v>236</v>
      </c>
      <c r="C75" s="76" t="s">
        <v>304</v>
      </c>
      <c r="D75" s="36"/>
    </row>
    <row r="76" spans="1:4" ht="33.75" customHeight="1" x14ac:dyDescent="0.25">
      <c r="A76" s="104"/>
      <c r="B76" s="36" t="s">
        <v>239</v>
      </c>
      <c r="C76" s="76" t="s">
        <v>305</v>
      </c>
      <c r="D76" s="36"/>
    </row>
    <row r="77" spans="1:4" ht="48.75" customHeight="1" x14ac:dyDescent="0.25">
      <c r="A77" s="110" t="s">
        <v>190</v>
      </c>
      <c r="B77" s="111"/>
      <c r="C77" s="111"/>
      <c r="D77" s="113"/>
    </row>
    <row r="78" spans="1:4" ht="31.5" customHeight="1" x14ac:dyDescent="0.25">
      <c r="A78" s="79">
        <v>7</v>
      </c>
      <c r="B78" s="60" t="s">
        <v>217</v>
      </c>
      <c r="C78" s="75"/>
      <c r="D78" s="3" t="s">
        <v>4</v>
      </c>
    </row>
    <row r="79" spans="1:4" ht="18.75" customHeight="1" x14ac:dyDescent="0.25">
      <c r="A79" s="112"/>
      <c r="B79" s="36" t="s">
        <v>328</v>
      </c>
      <c r="C79" s="75" t="s">
        <v>38</v>
      </c>
      <c r="D79" s="36"/>
    </row>
    <row r="80" spans="1:4" ht="18.75" customHeight="1" x14ac:dyDescent="0.25">
      <c r="A80" s="112"/>
      <c r="B80" s="36" t="s">
        <v>325</v>
      </c>
      <c r="C80" s="75" t="s">
        <v>38</v>
      </c>
      <c r="D80" s="36"/>
    </row>
    <row r="81" spans="1:11" ht="42.75" customHeight="1" x14ac:dyDescent="0.25">
      <c r="A81" s="112"/>
      <c r="B81" s="36" t="s">
        <v>326</v>
      </c>
      <c r="C81" s="75" t="s">
        <v>38</v>
      </c>
      <c r="D81" s="36"/>
    </row>
    <row r="82" spans="1:11" ht="28.5" customHeight="1" x14ac:dyDescent="0.25">
      <c r="A82" s="112"/>
      <c r="B82" s="36" t="s">
        <v>327</v>
      </c>
      <c r="C82" s="75" t="s">
        <v>38</v>
      </c>
      <c r="D82" s="36"/>
    </row>
    <row r="83" spans="1:11" ht="33.75" customHeight="1" x14ac:dyDescent="0.25">
      <c r="A83" s="112"/>
      <c r="B83" s="36" t="s">
        <v>323</v>
      </c>
      <c r="C83" s="75" t="s">
        <v>38</v>
      </c>
      <c r="D83" s="36"/>
    </row>
    <row r="84" spans="1:11" ht="42.75" customHeight="1" x14ac:dyDescent="0.25">
      <c r="A84" s="132" t="s">
        <v>306</v>
      </c>
      <c r="B84" s="133"/>
      <c r="C84" s="133"/>
      <c r="D84" s="134"/>
    </row>
    <row r="85" spans="1:11" ht="21.75" customHeight="1" x14ac:dyDescent="0.25">
      <c r="A85" s="75">
        <v>8</v>
      </c>
      <c r="B85" s="60" t="s">
        <v>23</v>
      </c>
      <c r="C85" s="40"/>
      <c r="D85" s="36"/>
    </row>
    <row r="86" spans="1:11" ht="31.5" customHeight="1" x14ac:dyDescent="0.25">
      <c r="A86" s="112"/>
      <c r="B86" s="36" t="s">
        <v>22</v>
      </c>
      <c r="C86" s="75" t="s">
        <v>219</v>
      </c>
      <c r="D86" s="36" t="s">
        <v>4</v>
      </c>
    </row>
    <row r="87" spans="1:11" ht="31.5" customHeight="1" x14ac:dyDescent="0.25">
      <c r="A87" s="112"/>
      <c r="B87" s="36" t="s">
        <v>21</v>
      </c>
      <c r="C87" s="75" t="s">
        <v>218</v>
      </c>
      <c r="D87" s="36" t="s">
        <v>4</v>
      </c>
    </row>
    <row r="88" spans="1:11" ht="99" customHeight="1" x14ac:dyDescent="0.25">
      <c r="A88" s="112"/>
      <c r="B88" s="36" t="s">
        <v>19</v>
      </c>
      <c r="C88" s="92" t="s">
        <v>341</v>
      </c>
      <c r="D88" s="36" t="s">
        <v>17</v>
      </c>
    </row>
    <row r="89" spans="1:11" ht="99" customHeight="1" x14ac:dyDescent="0.25">
      <c r="A89" s="112"/>
      <c r="B89" s="36" t="s">
        <v>18</v>
      </c>
      <c r="C89" s="92" t="s">
        <v>342</v>
      </c>
      <c r="D89" s="36" t="s">
        <v>17</v>
      </c>
    </row>
    <row r="90" spans="1:11" ht="96.75" customHeight="1" x14ac:dyDescent="0.25">
      <c r="A90" s="110" t="s">
        <v>343</v>
      </c>
      <c r="B90" s="111"/>
      <c r="C90" s="111"/>
      <c r="D90" s="113"/>
    </row>
    <row r="91" spans="1:11" ht="66.75" customHeight="1" x14ac:dyDescent="0.25">
      <c r="A91" s="98">
        <v>9</v>
      </c>
      <c r="B91" s="64" t="s">
        <v>9</v>
      </c>
      <c r="C91" s="45" t="s">
        <v>335</v>
      </c>
      <c r="D91" s="74" t="s">
        <v>4</v>
      </c>
    </row>
    <row r="92" spans="1:11" ht="55.5" customHeight="1" x14ac:dyDescent="0.25">
      <c r="A92" s="110" t="s">
        <v>336</v>
      </c>
      <c r="B92" s="111"/>
      <c r="C92" s="111"/>
      <c r="D92" s="111"/>
    </row>
    <row r="93" spans="1:11" ht="31.5" x14ac:dyDescent="0.25">
      <c r="A93" s="97">
        <v>10</v>
      </c>
      <c r="B93" s="59" t="s">
        <v>213</v>
      </c>
      <c r="C93" s="47" t="s">
        <v>337</v>
      </c>
      <c r="D93" s="36" t="s">
        <v>4</v>
      </c>
      <c r="E93" s="49"/>
      <c r="F93" s="49"/>
      <c r="G93" s="49"/>
      <c r="H93" s="49"/>
      <c r="I93" s="49"/>
      <c r="J93" s="49"/>
      <c r="K93" s="49"/>
    </row>
    <row r="94" spans="1:11" ht="30" customHeight="1" x14ac:dyDescent="0.25">
      <c r="A94" s="110" t="s">
        <v>338</v>
      </c>
      <c r="B94" s="111"/>
      <c r="C94" s="111"/>
      <c r="D94" s="11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104"/>
      <c r="B96" s="106" t="s">
        <v>339</v>
      </c>
      <c r="C96" s="106"/>
      <c r="D96" s="107"/>
    </row>
    <row r="97" spans="1:4" ht="200.25" customHeight="1" x14ac:dyDescent="0.25">
      <c r="A97" s="104"/>
      <c r="B97" s="108" t="s">
        <v>340</v>
      </c>
      <c r="C97" s="108"/>
      <c r="D97" s="109"/>
    </row>
    <row r="98" spans="1:4" ht="68.25" customHeight="1" x14ac:dyDescent="0.25">
      <c r="A98" s="100" t="s">
        <v>204</v>
      </c>
      <c r="B98" s="100"/>
      <c r="C98" s="100"/>
      <c r="D98" s="100"/>
    </row>
  </sheetData>
  <mergeCells count="31">
    <mergeCell ref="A40:A44"/>
    <mergeCell ref="A2:D2"/>
    <mergeCell ref="A3:D3"/>
    <mergeCell ref="A4:D4"/>
    <mergeCell ref="A12:A15"/>
    <mergeCell ref="A17:A20"/>
    <mergeCell ref="A21:D21"/>
    <mergeCell ref="A23:A25"/>
    <mergeCell ref="A27:A31"/>
    <mergeCell ref="A33:A34"/>
    <mergeCell ref="A36:A37"/>
    <mergeCell ref="A38:D38"/>
    <mergeCell ref="A90:D90"/>
    <mergeCell ref="A45:D45"/>
    <mergeCell ref="A47:A53"/>
    <mergeCell ref="A54:D54"/>
    <mergeCell ref="A56:A69"/>
    <mergeCell ref="C68:C69"/>
    <mergeCell ref="A70:D70"/>
    <mergeCell ref="A72:A76"/>
    <mergeCell ref="A77:D77"/>
    <mergeCell ref="A79:A83"/>
    <mergeCell ref="A84:D84"/>
    <mergeCell ref="A86:A89"/>
    <mergeCell ref="A98:D98"/>
    <mergeCell ref="A92:D92"/>
    <mergeCell ref="A94:D94"/>
    <mergeCell ref="A96:A97"/>
    <mergeCell ref="B95:D95"/>
    <mergeCell ref="B96:D96"/>
    <mergeCell ref="B97:D9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64" zoomScaleNormal="100" workbookViewId="0">
      <selection activeCell="G71" sqref="G71"/>
    </sheetView>
  </sheetViews>
  <sheetFormatPr defaultRowHeight="15" x14ac:dyDescent="0.25"/>
  <cols>
    <col min="1" max="1" width="9.140625" style="8"/>
    <col min="2" max="2" width="37.140625" style="8" customWidth="1"/>
    <col min="3" max="3" width="28.140625" style="9" customWidth="1"/>
    <col min="4" max="4" width="26.7109375" style="8" customWidth="1"/>
  </cols>
  <sheetData>
    <row r="1" spans="1:4" x14ac:dyDescent="0.25">
      <c r="A1" s="48"/>
      <c r="D1" s="58" t="s">
        <v>371</v>
      </c>
    </row>
    <row r="2" spans="1:4" ht="18.75" x14ac:dyDescent="0.25">
      <c r="A2" s="114" t="s">
        <v>310</v>
      </c>
      <c r="B2" s="114"/>
      <c r="C2" s="114"/>
      <c r="D2" s="114"/>
    </row>
    <row r="3" spans="1:4" ht="18.75" x14ac:dyDescent="0.25">
      <c r="A3" s="114" t="s">
        <v>107</v>
      </c>
      <c r="B3" s="114"/>
      <c r="C3" s="114"/>
      <c r="D3" s="114"/>
    </row>
    <row r="4" spans="1:4" ht="15.75" x14ac:dyDescent="0.25">
      <c r="A4" s="117" t="s">
        <v>62</v>
      </c>
      <c r="B4" s="117"/>
      <c r="C4" s="117"/>
      <c r="D4" s="117"/>
    </row>
    <row r="5" spans="1:4" ht="15.75" x14ac:dyDescent="0.25">
      <c r="A5" s="7"/>
    </row>
    <row r="6" spans="1:4" ht="32.25" customHeight="1" x14ac:dyDescent="0.25">
      <c r="A6" s="1" t="s">
        <v>61</v>
      </c>
      <c r="B6" s="4" t="s">
        <v>60</v>
      </c>
      <c r="C6" s="4" t="s">
        <v>59</v>
      </c>
      <c r="D6" s="22" t="s">
        <v>58</v>
      </c>
    </row>
    <row r="7" spans="1:4" ht="15.75" x14ac:dyDescent="0.25">
      <c r="A7" s="1">
        <v>1</v>
      </c>
      <c r="B7" s="4" t="s">
        <v>57</v>
      </c>
      <c r="C7" s="1"/>
      <c r="D7" s="3" t="s">
        <v>56</v>
      </c>
    </row>
    <row r="8" spans="1:4" ht="31.5" x14ac:dyDescent="0.25">
      <c r="A8" s="6" t="s">
        <v>55</v>
      </c>
      <c r="B8" s="4" t="s">
        <v>54</v>
      </c>
      <c r="C8" s="37" t="s">
        <v>137</v>
      </c>
      <c r="D8" s="3"/>
    </row>
    <row r="9" spans="1:4" ht="15.75" x14ac:dyDescent="0.25">
      <c r="A9" s="6" t="s">
        <v>53</v>
      </c>
      <c r="B9" s="4" t="s">
        <v>52</v>
      </c>
      <c r="C9" s="37">
        <v>111</v>
      </c>
      <c r="D9" s="3"/>
    </row>
    <row r="10" spans="1:4" ht="15.75" x14ac:dyDescent="0.25">
      <c r="A10" s="6" t="s">
        <v>51</v>
      </c>
      <c r="B10" s="4" t="s">
        <v>50</v>
      </c>
      <c r="C10" s="37" t="s">
        <v>138</v>
      </c>
      <c r="D10" s="3"/>
    </row>
    <row r="11" spans="1:4" ht="31.5" customHeight="1" x14ac:dyDescent="0.25">
      <c r="A11" s="6" t="s">
        <v>49</v>
      </c>
      <c r="B11" s="4" t="s">
        <v>85</v>
      </c>
      <c r="C11" s="40" t="s">
        <v>139</v>
      </c>
      <c r="D11" s="3"/>
    </row>
    <row r="12" spans="1:4" ht="15.75" x14ac:dyDescent="0.25">
      <c r="A12" s="142"/>
      <c r="B12" s="10" t="s">
        <v>64</v>
      </c>
      <c r="C12" s="37" t="s">
        <v>140</v>
      </c>
      <c r="D12" s="3"/>
    </row>
    <row r="13" spans="1:4" ht="15.75" x14ac:dyDescent="0.25">
      <c r="A13" s="143"/>
      <c r="B13" s="10" t="s">
        <v>65</v>
      </c>
      <c r="C13" s="37" t="s">
        <v>141</v>
      </c>
      <c r="D13" s="3"/>
    </row>
    <row r="14" spans="1:4" ht="15.75" x14ac:dyDescent="0.25">
      <c r="A14" s="143"/>
      <c r="B14" s="10" t="s">
        <v>66</v>
      </c>
      <c r="C14" s="37" t="s">
        <v>142</v>
      </c>
      <c r="D14" s="3"/>
    </row>
    <row r="15" spans="1:4" ht="15.75" x14ac:dyDescent="0.25">
      <c r="A15" s="144"/>
      <c r="B15" s="10" t="s">
        <v>67</v>
      </c>
      <c r="C15" s="37" t="s">
        <v>143</v>
      </c>
      <c r="D15" s="3"/>
    </row>
    <row r="16" spans="1:4" ht="34.5" x14ac:dyDescent="0.25">
      <c r="A16" s="6" t="s">
        <v>48</v>
      </c>
      <c r="B16" s="4" t="s">
        <v>47</v>
      </c>
      <c r="C16" s="40" t="s">
        <v>144</v>
      </c>
      <c r="D16" s="3"/>
    </row>
    <row r="17" spans="1:4" ht="15.75" x14ac:dyDescent="0.25">
      <c r="A17" s="142"/>
      <c r="B17" s="10" t="s">
        <v>64</v>
      </c>
      <c r="C17" s="37" t="s">
        <v>145</v>
      </c>
      <c r="D17" s="3"/>
    </row>
    <row r="18" spans="1:4" ht="15.75" x14ac:dyDescent="0.25">
      <c r="A18" s="143"/>
      <c r="B18" s="10" t="s">
        <v>65</v>
      </c>
      <c r="C18" s="37" t="s">
        <v>146</v>
      </c>
      <c r="D18" s="3"/>
    </row>
    <row r="19" spans="1:4" ht="15.75" x14ac:dyDescent="0.25">
      <c r="A19" s="143"/>
      <c r="B19" s="10" t="s">
        <v>66</v>
      </c>
      <c r="C19" s="37" t="s">
        <v>147</v>
      </c>
      <c r="D19" s="3"/>
    </row>
    <row r="20" spans="1:4" ht="15.75" x14ac:dyDescent="0.25">
      <c r="A20" s="143"/>
      <c r="B20" s="19" t="s">
        <v>67</v>
      </c>
      <c r="C20" s="43" t="s">
        <v>148</v>
      </c>
      <c r="D20" s="3"/>
    </row>
    <row r="21" spans="1:4" ht="19.5" customHeight="1" x14ac:dyDescent="0.25">
      <c r="A21" s="118" t="s">
        <v>87</v>
      </c>
      <c r="B21" s="119"/>
      <c r="C21" s="119"/>
      <c r="D21" s="120"/>
    </row>
    <row r="22" spans="1:4" ht="18.75" customHeight="1" x14ac:dyDescent="0.25">
      <c r="A22" s="66">
        <v>2</v>
      </c>
      <c r="B22" s="64" t="s">
        <v>46</v>
      </c>
      <c r="C22" s="54"/>
      <c r="D22" s="3" t="s">
        <v>4</v>
      </c>
    </row>
    <row r="23" spans="1:4" ht="15.75" customHeight="1" x14ac:dyDescent="0.25">
      <c r="A23" s="135"/>
      <c r="B23" s="10" t="s">
        <v>68</v>
      </c>
      <c r="C23" s="76">
        <v>31.8</v>
      </c>
      <c r="D23" s="3"/>
    </row>
    <row r="24" spans="1:4" ht="33" customHeight="1" x14ac:dyDescent="0.25">
      <c r="A24" s="135"/>
      <c r="B24" s="10" t="s">
        <v>75</v>
      </c>
      <c r="C24" s="75">
        <v>5.61</v>
      </c>
      <c r="D24" s="3"/>
    </row>
    <row r="25" spans="1:4" ht="15.75" customHeight="1" x14ac:dyDescent="0.25">
      <c r="A25" s="135"/>
      <c r="B25" s="10" t="s">
        <v>69</v>
      </c>
      <c r="C25" s="73">
        <f>C24/C23</f>
        <v>0.17641509433962266</v>
      </c>
      <c r="D25" s="3"/>
    </row>
    <row r="26" spans="1:4" ht="34.5" x14ac:dyDescent="0.25">
      <c r="A26" s="65" t="s">
        <v>45</v>
      </c>
      <c r="B26" s="2" t="s">
        <v>86</v>
      </c>
      <c r="C26" s="40"/>
      <c r="D26" s="3"/>
    </row>
    <row r="27" spans="1:4" ht="15.75" customHeight="1" x14ac:dyDescent="0.25">
      <c r="A27" s="135"/>
      <c r="B27" s="10" t="s">
        <v>70</v>
      </c>
      <c r="C27" s="75">
        <v>2.2389999999999999</v>
      </c>
      <c r="D27" s="3"/>
    </row>
    <row r="28" spans="1:4" ht="15.75" customHeight="1" x14ac:dyDescent="0.25">
      <c r="A28" s="135"/>
      <c r="B28" s="10" t="s">
        <v>71</v>
      </c>
      <c r="C28" s="75">
        <v>1.59</v>
      </c>
      <c r="D28" s="3"/>
    </row>
    <row r="29" spans="1:4" ht="15.75" customHeight="1" x14ac:dyDescent="0.25">
      <c r="A29" s="135"/>
      <c r="B29" s="10" t="s">
        <v>72</v>
      </c>
      <c r="C29" s="75">
        <v>1.5820000000000001</v>
      </c>
      <c r="D29" s="3"/>
    </row>
    <row r="30" spans="1:4" ht="15.75" customHeight="1" x14ac:dyDescent="0.25">
      <c r="A30" s="135"/>
      <c r="B30" s="10" t="s">
        <v>73</v>
      </c>
      <c r="C30" s="75">
        <v>0.19900000000000001</v>
      </c>
      <c r="D30" s="3"/>
    </row>
    <row r="31" spans="1:4" ht="15.75" customHeight="1" x14ac:dyDescent="0.25">
      <c r="A31" s="135"/>
      <c r="B31" s="10" t="s">
        <v>74</v>
      </c>
      <c r="C31" s="75">
        <v>0</v>
      </c>
      <c r="D31" s="3"/>
    </row>
    <row r="32" spans="1:4" ht="34.5" customHeight="1" x14ac:dyDescent="0.25">
      <c r="A32" s="65" t="s">
        <v>44</v>
      </c>
      <c r="B32" s="2" t="s">
        <v>43</v>
      </c>
      <c r="C32" s="75">
        <v>31.8</v>
      </c>
      <c r="D32" s="3"/>
    </row>
    <row r="33" spans="1:4" ht="15.75" x14ac:dyDescent="0.25">
      <c r="A33" s="135"/>
      <c r="B33" s="10" t="s">
        <v>68</v>
      </c>
      <c r="C33" s="53">
        <v>31.8</v>
      </c>
      <c r="D33" s="3"/>
    </row>
    <row r="34" spans="1:4" ht="15.75" x14ac:dyDescent="0.25">
      <c r="A34" s="135"/>
      <c r="B34" s="10" t="s">
        <v>75</v>
      </c>
      <c r="C34" s="75">
        <v>5.61</v>
      </c>
      <c r="D34" s="3"/>
    </row>
    <row r="35" spans="1:4" ht="31.5" x14ac:dyDescent="0.25">
      <c r="A35" s="65" t="s">
        <v>42</v>
      </c>
      <c r="B35" s="64" t="s">
        <v>150</v>
      </c>
      <c r="C35" s="40"/>
      <c r="D35" s="3"/>
    </row>
    <row r="36" spans="1:4" ht="15.75" x14ac:dyDescent="0.25">
      <c r="A36" s="135"/>
      <c r="B36" s="10" t="s">
        <v>68</v>
      </c>
      <c r="C36" s="53">
        <v>0</v>
      </c>
      <c r="D36" s="3"/>
    </row>
    <row r="37" spans="1:4" ht="15.75" x14ac:dyDescent="0.25">
      <c r="A37" s="135"/>
      <c r="B37" s="10" t="s">
        <v>75</v>
      </c>
      <c r="C37" s="55">
        <v>0</v>
      </c>
      <c r="D37" s="3"/>
    </row>
    <row r="38" spans="1:4" ht="21" customHeight="1" x14ac:dyDescent="0.25">
      <c r="A38" s="136" t="s">
        <v>94</v>
      </c>
      <c r="B38" s="137"/>
      <c r="C38" s="137"/>
      <c r="D38" s="138"/>
    </row>
    <row r="39" spans="1:4" ht="31.5" x14ac:dyDescent="0.25">
      <c r="A39" s="66">
        <v>3</v>
      </c>
      <c r="B39" s="2" t="s">
        <v>40</v>
      </c>
      <c r="C39" s="54"/>
      <c r="D39" s="3" t="s">
        <v>4</v>
      </c>
    </row>
    <row r="40" spans="1:4" ht="15.75" x14ac:dyDescent="0.25">
      <c r="A40" s="104"/>
      <c r="B40" s="71" t="s">
        <v>76</v>
      </c>
      <c r="C40" s="40">
        <f>C41+C42</f>
        <v>38.700000000000003</v>
      </c>
      <c r="D40" s="3"/>
    </row>
    <row r="41" spans="1:4" ht="15.75" x14ac:dyDescent="0.25">
      <c r="A41" s="104"/>
      <c r="B41" s="71" t="s">
        <v>77</v>
      </c>
      <c r="C41" s="75">
        <v>26.9</v>
      </c>
      <c r="D41" s="3"/>
    </row>
    <row r="42" spans="1:4" ht="31.5" x14ac:dyDescent="0.25">
      <c r="A42" s="104"/>
      <c r="B42" s="71" t="s">
        <v>78</v>
      </c>
      <c r="C42" s="75">
        <v>11.8</v>
      </c>
      <c r="D42" s="3"/>
    </row>
    <row r="43" spans="1:4" ht="15.75" x14ac:dyDescent="0.25">
      <c r="A43" s="104"/>
      <c r="B43" s="71" t="s">
        <v>79</v>
      </c>
      <c r="C43" s="51">
        <f>C41/C40</f>
        <v>0.69509043927648573</v>
      </c>
      <c r="D43" s="3"/>
    </row>
    <row r="44" spans="1:4" ht="15.75" x14ac:dyDescent="0.25">
      <c r="A44" s="104"/>
      <c r="B44" s="71" t="s">
        <v>80</v>
      </c>
      <c r="C44" s="56">
        <f>C42/C40</f>
        <v>0.30490956072351422</v>
      </c>
      <c r="D44" s="3"/>
    </row>
    <row r="45" spans="1:4" ht="43.5" customHeight="1" x14ac:dyDescent="0.25">
      <c r="A45" s="145" t="s">
        <v>296</v>
      </c>
      <c r="B45" s="146"/>
      <c r="C45" s="146"/>
      <c r="D45" s="147"/>
    </row>
    <row r="46" spans="1:4" ht="31.5" x14ac:dyDescent="0.25">
      <c r="A46" s="14">
        <v>4</v>
      </c>
      <c r="B46" s="17" t="s">
        <v>39</v>
      </c>
      <c r="C46" s="54"/>
      <c r="D46" s="3" t="s">
        <v>4</v>
      </c>
    </row>
    <row r="47" spans="1:4" ht="15.75" customHeight="1" x14ac:dyDescent="0.25">
      <c r="A47" s="104"/>
      <c r="B47" s="71" t="s">
        <v>81</v>
      </c>
      <c r="C47" s="75" t="s">
        <v>294</v>
      </c>
      <c r="D47" s="36"/>
    </row>
    <row r="48" spans="1:4" ht="15.75" customHeight="1" x14ac:dyDescent="0.25">
      <c r="A48" s="104"/>
      <c r="B48" s="71" t="s">
        <v>82</v>
      </c>
      <c r="C48" s="75" t="s">
        <v>290</v>
      </c>
      <c r="D48" s="36"/>
    </row>
    <row r="49" spans="1:4" ht="15.75" customHeight="1" x14ac:dyDescent="0.25">
      <c r="A49" s="104"/>
      <c r="B49" s="71" t="s">
        <v>209</v>
      </c>
      <c r="C49" s="75" t="s">
        <v>291</v>
      </c>
      <c r="D49" s="36"/>
    </row>
    <row r="50" spans="1:4" ht="15.75" customHeight="1" x14ac:dyDescent="0.25">
      <c r="A50" s="104"/>
      <c r="B50" s="71" t="s">
        <v>210</v>
      </c>
      <c r="C50" s="75" t="s">
        <v>292</v>
      </c>
      <c r="D50" s="36"/>
    </row>
    <row r="51" spans="1:4" ht="15.75" customHeight="1" x14ac:dyDescent="0.25">
      <c r="A51" s="104"/>
      <c r="B51" s="71" t="s">
        <v>211</v>
      </c>
      <c r="C51" s="75" t="s">
        <v>202</v>
      </c>
      <c r="D51" s="36"/>
    </row>
    <row r="52" spans="1:4" ht="15.75" customHeight="1" x14ac:dyDescent="0.25">
      <c r="A52" s="104"/>
      <c r="B52" s="71" t="s">
        <v>83</v>
      </c>
      <c r="C52" s="75" t="s">
        <v>202</v>
      </c>
      <c r="D52" s="36"/>
    </row>
    <row r="53" spans="1:4" ht="31.5" x14ac:dyDescent="0.25">
      <c r="A53" s="104"/>
      <c r="B53" s="71" t="s">
        <v>84</v>
      </c>
      <c r="C53" s="75" t="s">
        <v>293</v>
      </c>
      <c r="D53" s="36"/>
    </row>
    <row r="54" spans="1:4" ht="19.5" customHeight="1" x14ac:dyDescent="0.25">
      <c r="A54" s="127" t="s">
        <v>151</v>
      </c>
      <c r="B54" s="128"/>
      <c r="C54" s="128"/>
      <c r="D54" s="129"/>
    </row>
    <row r="55" spans="1:4" ht="31.5" x14ac:dyDescent="0.25">
      <c r="A55" s="21">
        <v>5</v>
      </c>
      <c r="B55" s="2" t="s">
        <v>35</v>
      </c>
      <c r="C55" s="75"/>
      <c r="D55" s="21" t="s">
        <v>4</v>
      </c>
    </row>
    <row r="56" spans="1:4" ht="15.75" x14ac:dyDescent="0.25">
      <c r="A56" s="121"/>
      <c r="B56" s="3" t="s">
        <v>160</v>
      </c>
      <c r="C56" s="53">
        <f>C57+C62+C63+C64+C68+C69</f>
        <v>4858.8</v>
      </c>
      <c r="D56" s="20"/>
    </row>
    <row r="57" spans="1:4" ht="83.25" customHeight="1" x14ac:dyDescent="0.25">
      <c r="A57" s="122"/>
      <c r="B57" s="2" t="s">
        <v>227</v>
      </c>
      <c r="C57" s="53">
        <f>C58+C59+C60+C61</f>
        <v>0</v>
      </c>
      <c r="D57" s="20"/>
    </row>
    <row r="58" spans="1:4" ht="34.5" customHeight="1" x14ac:dyDescent="0.25">
      <c r="A58" s="122"/>
      <c r="B58" s="3" t="s">
        <v>220</v>
      </c>
      <c r="C58" s="53"/>
      <c r="D58" s="20"/>
    </row>
    <row r="59" spans="1:4" ht="47.25" customHeight="1" x14ac:dyDescent="0.25">
      <c r="A59" s="122"/>
      <c r="B59" s="3" t="s">
        <v>221</v>
      </c>
      <c r="C59" s="53"/>
      <c r="D59" s="20"/>
    </row>
    <row r="60" spans="1:4" ht="47.25" customHeight="1" x14ac:dyDescent="0.25">
      <c r="A60" s="122"/>
      <c r="B60" s="3" t="s">
        <v>222</v>
      </c>
      <c r="C60" s="53"/>
      <c r="D60" s="20"/>
    </row>
    <row r="61" spans="1:4" ht="32.25" customHeight="1" x14ac:dyDescent="0.25">
      <c r="A61" s="122"/>
      <c r="B61" s="3" t="s">
        <v>223</v>
      </c>
      <c r="C61" s="53"/>
      <c r="D61" s="20"/>
    </row>
    <row r="62" spans="1:4" ht="60.75" customHeight="1" x14ac:dyDescent="0.25">
      <c r="A62" s="122"/>
      <c r="B62" s="2" t="s">
        <v>224</v>
      </c>
      <c r="C62" s="53"/>
      <c r="D62" s="20"/>
    </row>
    <row r="63" spans="1:4" ht="67.5" customHeight="1" x14ac:dyDescent="0.25">
      <c r="A63" s="122"/>
      <c r="B63" s="64" t="s">
        <v>225</v>
      </c>
      <c r="C63" s="53">
        <f>1+29</f>
        <v>30</v>
      </c>
      <c r="D63" s="3"/>
    </row>
    <row r="64" spans="1:4" ht="48.75" customHeight="1" x14ac:dyDescent="0.25">
      <c r="A64" s="122"/>
      <c r="B64" s="64" t="s">
        <v>226</v>
      </c>
      <c r="C64" s="52">
        <f>C65+C66+C67</f>
        <v>4166.5</v>
      </c>
      <c r="D64" s="3"/>
    </row>
    <row r="65" spans="1:4" ht="29.25" customHeight="1" x14ac:dyDescent="0.25">
      <c r="A65" s="122"/>
      <c r="B65" s="3" t="s">
        <v>228</v>
      </c>
      <c r="C65" s="52">
        <f>963+91+2457</f>
        <v>3511</v>
      </c>
      <c r="D65" s="3"/>
    </row>
    <row r="66" spans="1:4" ht="61.5" customHeight="1" x14ac:dyDescent="0.25">
      <c r="A66" s="122"/>
      <c r="B66" s="3" t="s">
        <v>229</v>
      </c>
      <c r="C66" s="52">
        <f>655.5</f>
        <v>655.5</v>
      </c>
      <c r="D66" s="3"/>
    </row>
    <row r="67" spans="1:4" ht="61.5" customHeight="1" x14ac:dyDescent="0.25">
      <c r="A67" s="122"/>
      <c r="B67" s="3" t="s">
        <v>230</v>
      </c>
      <c r="C67" s="52"/>
      <c r="D67" s="3"/>
    </row>
    <row r="68" spans="1:4" ht="63.75" customHeight="1" x14ac:dyDescent="0.25">
      <c r="A68" s="122"/>
      <c r="B68" s="64" t="s">
        <v>231</v>
      </c>
      <c r="C68" s="130">
        <f>8.8+605.5+48</f>
        <v>662.3</v>
      </c>
      <c r="D68" s="3"/>
    </row>
    <row r="69" spans="1:4" ht="67.5" customHeight="1" x14ac:dyDescent="0.25">
      <c r="A69" s="123"/>
      <c r="B69" s="64" t="s">
        <v>232</v>
      </c>
      <c r="C69" s="131"/>
      <c r="D69" s="3"/>
    </row>
    <row r="70" spans="1:4" ht="92.25" customHeight="1" x14ac:dyDescent="0.25">
      <c r="A70" s="124" t="s">
        <v>373</v>
      </c>
      <c r="B70" s="125"/>
      <c r="C70" s="125"/>
      <c r="D70" s="126"/>
    </row>
    <row r="71" spans="1:4" ht="34.5" customHeight="1" x14ac:dyDescent="0.25">
      <c r="A71" s="66">
        <v>6</v>
      </c>
      <c r="B71" s="64" t="s">
        <v>34</v>
      </c>
      <c r="C71" s="66"/>
      <c r="D71" s="3" t="s">
        <v>4</v>
      </c>
    </row>
    <row r="72" spans="1:4" ht="45.75" customHeight="1" x14ac:dyDescent="0.25">
      <c r="A72" s="104"/>
      <c r="B72" s="36" t="s">
        <v>245</v>
      </c>
      <c r="C72" s="91" t="s">
        <v>330</v>
      </c>
      <c r="D72" s="36"/>
    </row>
    <row r="73" spans="1:4" ht="33.75" customHeight="1" x14ac:dyDescent="0.25">
      <c r="A73" s="104"/>
      <c r="B73" s="36" t="s">
        <v>240</v>
      </c>
      <c r="C73" s="42" t="s">
        <v>298</v>
      </c>
      <c r="D73" s="36"/>
    </row>
    <row r="74" spans="1:4" ht="33.75" customHeight="1" x14ac:dyDescent="0.25">
      <c r="A74" s="104"/>
      <c r="B74" s="36" t="s">
        <v>238</v>
      </c>
      <c r="C74" s="42" t="s">
        <v>271</v>
      </c>
      <c r="D74" s="36"/>
    </row>
    <row r="75" spans="1:4" ht="33.75" customHeight="1" x14ac:dyDescent="0.25">
      <c r="A75" s="104"/>
      <c r="B75" s="36" t="s">
        <v>244</v>
      </c>
      <c r="C75" s="76" t="s">
        <v>299</v>
      </c>
      <c r="D75" s="36"/>
    </row>
    <row r="76" spans="1:4" ht="33.75" customHeight="1" x14ac:dyDescent="0.25">
      <c r="A76" s="104"/>
      <c r="B76" s="36" t="s">
        <v>243</v>
      </c>
      <c r="C76" s="76" t="s">
        <v>300</v>
      </c>
      <c r="D76" s="36"/>
    </row>
    <row r="77" spans="1:4" ht="48.75" customHeight="1" x14ac:dyDescent="0.25">
      <c r="A77" s="110" t="s">
        <v>190</v>
      </c>
      <c r="B77" s="111"/>
      <c r="C77" s="111"/>
      <c r="D77" s="113"/>
    </row>
    <row r="78" spans="1:4" ht="31.5" customHeight="1" x14ac:dyDescent="0.25">
      <c r="A78" s="66">
        <v>7</v>
      </c>
      <c r="B78" s="60" t="s">
        <v>217</v>
      </c>
      <c r="C78" s="67"/>
      <c r="D78" s="3" t="s">
        <v>4</v>
      </c>
    </row>
    <row r="79" spans="1:4" ht="18.75" customHeight="1" x14ac:dyDescent="0.25">
      <c r="A79" s="112"/>
      <c r="B79" s="36" t="s">
        <v>328</v>
      </c>
      <c r="C79" s="80">
        <v>0</v>
      </c>
      <c r="D79" s="36"/>
    </row>
    <row r="80" spans="1:4" ht="18.75" customHeight="1" x14ac:dyDescent="0.25">
      <c r="A80" s="112"/>
      <c r="B80" s="36" t="s">
        <v>325</v>
      </c>
      <c r="C80" s="80">
        <v>0</v>
      </c>
      <c r="D80" s="36"/>
    </row>
    <row r="81" spans="1:11" ht="27.75" customHeight="1" x14ac:dyDescent="0.25">
      <c r="A81" s="112"/>
      <c r="B81" s="36" t="s">
        <v>326</v>
      </c>
      <c r="C81" s="80">
        <v>0</v>
      </c>
      <c r="D81" s="36"/>
    </row>
    <row r="82" spans="1:11" ht="28.5" customHeight="1" x14ac:dyDescent="0.25">
      <c r="A82" s="112"/>
      <c r="B82" s="36" t="s">
        <v>327</v>
      </c>
      <c r="C82" s="80">
        <v>0</v>
      </c>
      <c r="D82" s="36"/>
    </row>
    <row r="83" spans="1:11" ht="33.75" customHeight="1" x14ac:dyDescent="0.25">
      <c r="A83" s="112"/>
      <c r="B83" s="36" t="s">
        <v>323</v>
      </c>
      <c r="C83" s="80">
        <v>0</v>
      </c>
      <c r="D83" s="36"/>
    </row>
    <row r="84" spans="1:11" ht="42.75" customHeight="1" x14ac:dyDescent="0.25">
      <c r="A84" s="132" t="s">
        <v>233</v>
      </c>
      <c r="B84" s="133"/>
      <c r="C84" s="133"/>
      <c r="D84" s="134"/>
    </row>
    <row r="85" spans="1:11" ht="21.75" customHeight="1" x14ac:dyDescent="0.25">
      <c r="A85" s="67">
        <v>8</v>
      </c>
      <c r="B85" s="60" t="s">
        <v>23</v>
      </c>
      <c r="C85" s="40"/>
      <c r="D85" s="36"/>
    </row>
    <row r="86" spans="1:11" ht="31.5" customHeight="1" x14ac:dyDescent="0.25">
      <c r="A86" s="112"/>
      <c r="B86" s="36" t="s">
        <v>22</v>
      </c>
      <c r="C86" s="92" t="s">
        <v>219</v>
      </c>
      <c r="D86" s="36" t="s">
        <v>4</v>
      </c>
    </row>
    <row r="87" spans="1:11" ht="31.5" customHeight="1" x14ac:dyDescent="0.25">
      <c r="A87" s="112"/>
      <c r="B87" s="36" t="s">
        <v>21</v>
      </c>
      <c r="C87" s="92" t="s">
        <v>218</v>
      </c>
      <c r="D87" s="36" t="s">
        <v>4</v>
      </c>
    </row>
    <row r="88" spans="1:11" ht="92.25" customHeight="1" x14ac:dyDescent="0.25">
      <c r="A88" s="112"/>
      <c r="B88" s="36" t="s">
        <v>19</v>
      </c>
      <c r="C88" s="92" t="s">
        <v>341</v>
      </c>
      <c r="D88" s="36" t="s">
        <v>17</v>
      </c>
    </row>
    <row r="89" spans="1:11" ht="92.25" customHeight="1" x14ac:dyDescent="0.25">
      <c r="A89" s="112"/>
      <c r="B89" s="36" t="s">
        <v>18</v>
      </c>
      <c r="C89" s="92" t="s">
        <v>342</v>
      </c>
      <c r="D89" s="36" t="s">
        <v>17</v>
      </c>
    </row>
    <row r="90" spans="1:11" ht="96.75" customHeight="1" x14ac:dyDescent="0.25">
      <c r="A90" s="110" t="s">
        <v>297</v>
      </c>
      <c r="B90" s="111"/>
      <c r="C90" s="111"/>
      <c r="D90" s="113"/>
    </row>
    <row r="91" spans="1:11" ht="66.75" customHeight="1" x14ac:dyDescent="0.25">
      <c r="A91" s="98">
        <v>9</v>
      </c>
      <c r="B91" s="64" t="s">
        <v>9</v>
      </c>
      <c r="C91" s="45" t="s">
        <v>335</v>
      </c>
      <c r="D91" s="74" t="s">
        <v>4</v>
      </c>
    </row>
    <row r="92" spans="1:11" ht="55.5" customHeight="1" x14ac:dyDescent="0.25">
      <c r="A92" s="110" t="s">
        <v>336</v>
      </c>
      <c r="B92" s="111"/>
      <c r="C92" s="111"/>
      <c r="D92" s="111"/>
    </row>
    <row r="93" spans="1:11" ht="31.5" x14ac:dyDescent="0.25">
      <c r="A93" s="97">
        <v>10</v>
      </c>
      <c r="B93" s="59" t="s">
        <v>213</v>
      </c>
      <c r="C93" s="47" t="s">
        <v>337</v>
      </c>
      <c r="D93" s="36" t="s">
        <v>4</v>
      </c>
      <c r="E93" s="49"/>
      <c r="F93" s="49"/>
      <c r="G93" s="49"/>
      <c r="H93" s="49"/>
      <c r="I93" s="49"/>
      <c r="J93" s="49"/>
      <c r="K93" s="49"/>
    </row>
    <row r="94" spans="1:11" ht="30" customHeight="1" x14ac:dyDescent="0.25">
      <c r="A94" s="110" t="s">
        <v>338</v>
      </c>
      <c r="B94" s="111"/>
      <c r="C94" s="111"/>
      <c r="D94" s="11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104"/>
      <c r="B96" s="106" t="s">
        <v>339</v>
      </c>
      <c r="C96" s="106"/>
      <c r="D96" s="107"/>
    </row>
    <row r="97" spans="1:4" ht="200.25" customHeight="1" x14ac:dyDescent="0.25">
      <c r="A97" s="104"/>
      <c r="B97" s="108" t="s">
        <v>340</v>
      </c>
      <c r="C97" s="108"/>
      <c r="D97" s="109"/>
    </row>
    <row r="98" spans="1:4" ht="68.25" customHeight="1" x14ac:dyDescent="0.25">
      <c r="A98" s="100" t="s">
        <v>204</v>
      </c>
      <c r="B98" s="100"/>
      <c r="C98" s="100"/>
      <c r="D98" s="100"/>
    </row>
  </sheetData>
  <mergeCells count="31">
    <mergeCell ref="A98:D98"/>
    <mergeCell ref="A90:D90"/>
    <mergeCell ref="A92:D92"/>
    <mergeCell ref="B95:D95"/>
    <mergeCell ref="B96:D96"/>
    <mergeCell ref="B97:D97"/>
    <mergeCell ref="A27:A31"/>
    <mergeCell ref="A33:A34"/>
    <mergeCell ref="A36:A37"/>
    <mergeCell ref="A40:A44"/>
    <mergeCell ref="A23:A25"/>
    <mergeCell ref="A21:D21"/>
    <mergeCell ref="A2:D2"/>
    <mergeCell ref="A3:D3"/>
    <mergeCell ref="A4:D4"/>
    <mergeCell ref="A12:A15"/>
    <mergeCell ref="A17:A20"/>
    <mergeCell ref="A54:D54"/>
    <mergeCell ref="A45:D45"/>
    <mergeCell ref="A38:D38"/>
    <mergeCell ref="A47:A53"/>
    <mergeCell ref="A56:A69"/>
    <mergeCell ref="C68:C69"/>
    <mergeCell ref="A86:A89"/>
    <mergeCell ref="A94:D94"/>
    <mergeCell ref="A96:A97"/>
    <mergeCell ref="A70:D70"/>
    <mergeCell ref="A72:A76"/>
    <mergeCell ref="A77:D77"/>
    <mergeCell ref="A79:A83"/>
    <mergeCell ref="A84:D84"/>
  </mergeCells>
  <pageMargins left="0.70866141732283472" right="0.31496062992125984" top="0.35433070866141736" bottom="0.35433070866141736"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topLeftCell="A64" workbookViewId="0">
      <selection activeCell="A70" sqref="A70:D70"/>
    </sheetView>
  </sheetViews>
  <sheetFormatPr defaultRowHeight="15" x14ac:dyDescent="0.25"/>
  <cols>
    <col min="1" max="1" width="9.140625" style="8"/>
    <col min="2" max="2" width="37.140625" style="8" customWidth="1"/>
    <col min="3" max="3" width="28.140625" style="9" customWidth="1"/>
    <col min="4" max="4" width="26.7109375" style="8" customWidth="1"/>
  </cols>
  <sheetData>
    <row r="1" spans="1:4" x14ac:dyDescent="0.25">
      <c r="A1" s="48"/>
      <c r="D1" s="58" t="s">
        <v>371</v>
      </c>
    </row>
    <row r="2" spans="1:4" ht="18.75" x14ac:dyDescent="0.25">
      <c r="A2" s="114" t="s">
        <v>310</v>
      </c>
      <c r="B2" s="114"/>
      <c r="C2" s="114"/>
      <c r="D2" s="114"/>
    </row>
    <row r="3" spans="1:4" ht="18.75" x14ac:dyDescent="0.25">
      <c r="A3" s="114" t="s">
        <v>248</v>
      </c>
      <c r="B3" s="114"/>
      <c r="C3" s="114"/>
      <c r="D3" s="114"/>
    </row>
    <row r="4" spans="1:4" ht="15.75" x14ac:dyDescent="0.25">
      <c r="A4" s="117" t="s">
        <v>62</v>
      </c>
      <c r="B4" s="117"/>
      <c r="C4" s="117"/>
      <c r="D4" s="117"/>
    </row>
    <row r="5" spans="1:4" ht="15.75" x14ac:dyDescent="0.25">
      <c r="A5" s="7"/>
    </row>
    <row r="6" spans="1:4" ht="32.25" customHeight="1" x14ac:dyDescent="0.25">
      <c r="A6" s="79" t="s">
        <v>61</v>
      </c>
      <c r="B6" s="20" t="s">
        <v>60</v>
      </c>
      <c r="C6" s="20" t="s">
        <v>59</v>
      </c>
      <c r="D6" s="64" t="s">
        <v>58</v>
      </c>
    </row>
    <row r="7" spans="1:4" ht="15.75" x14ac:dyDescent="0.25">
      <c r="A7" s="79">
        <v>1</v>
      </c>
      <c r="B7" s="20" t="s">
        <v>57</v>
      </c>
      <c r="C7" s="79"/>
      <c r="D7" s="3" t="s">
        <v>56</v>
      </c>
    </row>
    <row r="8" spans="1:4" ht="31.5" x14ac:dyDescent="0.25">
      <c r="A8" s="77" t="s">
        <v>55</v>
      </c>
      <c r="B8" s="20" t="s">
        <v>54</v>
      </c>
      <c r="C8" s="75" t="s">
        <v>249</v>
      </c>
      <c r="D8" s="3"/>
    </row>
    <row r="9" spans="1:4" ht="15.75" x14ac:dyDescent="0.25">
      <c r="A9" s="77" t="s">
        <v>53</v>
      </c>
      <c r="B9" s="20" t="s">
        <v>52</v>
      </c>
      <c r="C9" s="75">
        <v>118</v>
      </c>
      <c r="D9" s="3"/>
    </row>
    <row r="10" spans="1:4" ht="15.75" x14ac:dyDescent="0.25">
      <c r="A10" s="77" t="s">
        <v>51</v>
      </c>
      <c r="B10" s="20" t="s">
        <v>50</v>
      </c>
      <c r="C10" s="75" t="s">
        <v>99</v>
      </c>
      <c r="D10" s="3"/>
    </row>
    <row r="11" spans="1:4" ht="31.5" customHeight="1" x14ac:dyDescent="0.25">
      <c r="A11" s="77" t="s">
        <v>49</v>
      </c>
      <c r="B11" s="20" t="s">
        <v>85</v>
      </c>
      <c r="C11" s="40">
        <v>64670.1</v>
      </c>
      <c r="D11" s="3"/>
    </row>
    <row r="12" spans="1:4" ht="15.75" x14ac:dyDescent="0.25">
      <c r="A12" s="142"/>
      <c r="B12" s="10" t="s">
        <v>64</v>
      </c>
      <c r="C12" s="39">
        <v>8463.1</v>
      </c>
      <c r="D12" s="3"/>
    </row>
    <row r="13" spans="1:4" ht="15.75" x14ac:dyDescent="0.25">
      <c r="A13" s="143"/>
      <c r="B13" s="10" t="s">
        <v>65</v>
      </c>
      <c r="C13" s="39">
        <v>4899.7</v>
      </c>
      <c r="D13" s="3"/>
    </row>
    <row r="14" spans="1:4" ht="15.75" x14ac:dyDescent="0.25">
      <c r="A14" s="143"/>
      <c r="B14" s="10" t="s">
        <v>66</v>
      </c>
      <c r="C14" s="39">
        <v>4845.3</v>
      </c>
      <c r="D14" s="3"/>
    </row>
    <row r="15" spans="1:4" ht="15.75" x14ac:dyDescent="0.25">
      <c r="A15" s="144"/>
      <c r="B15" s="10" t="s">
        <v>67</v>
      </c>
      <c r="C15" s="39">
        <v>46462</v>
      </c>
      <c r="D15" s="3"/>
    </row>
    <row r="16" spans="1:4" ht="34.5" x14ac:dyDescent="0.25">
      <c r="A16" s="77" t="s">
        <v>48</v>
      </c>
      <c r="B16" s="20" t="s">
        <v>47</v>
      </c>
      <c r="C16" s="40">
        <v>9453.2900000000009</v>
      </c>
      <c r="D16" s="3"/>
    </row>
    <row r="17" spans="1:4" ht="15.75" x14ac:dyDescent="0.25">
      <c r="A17" s="142"/>
      <c r="B17" s="10" t="s">
        <v>64</v>
      </c>
      <c r="C17" s="75">
        <v>184.88</v>
      </c>
      <c r="D17" s="3"/>
    </row>
    <row r="18" spans="1:4" ht="15.75" x14ac:dyDescent="0.25">
      <c r="A18" s="143"/>
      <c r="B18" s="10" t="s">
        <v>65</v>
      </c>
      <c r="C18" s="75">
        <v>480.56</v>
      </c>
      <c r="D18" s="3"/>
    </row>
    <row r="19" spans="1:4" ht="15.75" x14ac:dyDescent="0.25">
      <c r="A19" s="143"/>
      <c r="B19" s="10" t="s">
        <v>66</v>
      </c>
      <c r="C19" s="75">
        <v>723.11</v>
      </c>
      <c r="D19" s="3"/>
    </row>
    <row r="20" spans="1:4" ht="15.75" x14ac:dyDescent="0.25">
      <c r="A20" s="143"/>
      <c r="B20" s="19" t="s">
        <v>67</v>
      </c>
      <c r="C20" s="43">
        <v>8064.74</v>
      </c>
      <c r="D20" s="3"/>
    </row>
    <row r="21" spans="1:4" ht="19.5" customHeight="1" x14ac:dyDescent="0.25">
      <c r="A21" s="118" t="s">
        <v>87</v>
      </c>
      <c r="B21" s="119"/>
      <c r="C21" s="119"/>
      <c r="D21" s="120"/>
    </row>
    <row r="22" spans="1:4" ht="18.75" customHeight="1" x14ac:dyDescent="0.25">
      <c r="A22" s="79">
        <v>2</v>
      </c>
      <c r="B22" s="64" t="s">
        <v>46</v>
      </c>
      <c r="C22" s="54"/>
      <c r="D22" s="3" t="s">
        <v>4</v>
      </c>
    </row>
    <row r="23" spans="1:4" ht="15.75" customHeight="1" x14ac:dyDescent="0.25">
      <c r="A23" s="135"/>
      <c r="B23" s="10" t="s">
        <v>68</v>
      </c>
      <c r="C23" s="76">
        <v>105.8</v>
      </c>
      <c r="D23" s="3"/>
    </row>
    <row r="24" spans="1:4" ht="33" customHeight="1" x14ac:dyDescent="0.25">
      <c r="A24" s="135"/>
      <c r="B24" s="10" t="s">
        <v>250</v>
      </c>
      <c r="C24" s="81">
        <v>76.107100000000003</v>
      </c>
      <c r="D24" s="3"/>
    </row>
    <row r="25" spans="1:4" ht="15.75" customHeight="1" x14ac:dyDescent="0.25">
      <c r="A25" s="135"/>
      <c r="B25" s="10" t="s">
        <v>69</v>
      </c>
      <c r="C25" s="73">
        <f>C24/C23</f>
        <v>0.71934877126654073</v>
      </c>
      <c r="D25" s="3"/>
    </row>
    <row r="26" spans="1:4" ht="34.5" x14ac:dyDescent="0.25">
      <c r="A26" s="77" t="s">
        <v>45</v>
      </c>
      <c r="B26" s="2" t="s">
        <v>86</v>
      </c>
      <c r="C26" s="40"/>
      <c r="D26" s="3"/>
    </row>
    <row r="27" spans="1:4" ht="15.75" customHeight="1" x14ac:dyDescent="0.25">
      <c r="A27" s="135"/>
      <c r="B27" s="10" t="s">
        <v>70</v>
      </c>
      <c r="C27" s="81">
        <v>12.183999999999999</v>
      </c>
      <c r="D27" s="3"/>
    </row>
    <row r="28" spans="1:4" ht="15.75" customHeight="1" x14ac:dyDescent="0.25">
      <c r="A28" s="135"/>
      <c r="B28" s="10" t="s">
        <v>71</v>
      </c>
      <c r="C28" s="81">
        <v>46.942</v>
      </c>
      <c r="D28" s="3"/>
    </row>
    <row r="29" spans="1:4" ht="15.75" customHeight="1" x14ac:dyDescent="0.25">
      <c r="A29" s="135"/>
      <c r="B29" s="10" t="s">
        <v>72</v>
      </c>
      <c r="C29" s="81">
        <v>13.791</v>
      </c>
      <c r="D29" s="3"/>
    </row>
    <row r="30" spans="1:4" ht="15.75" customHeight="1" x14ac:dyDescent="0.25">
      <c r="A30" s="135"/>
      <c r="B30" s="10" t="s">
        <v>73</v>
      </c>
      <c r="C30" s="81">
        <v>2.5251000000000001</v>
      </c>
      <c r="D30" s="3"/>
    </row>
    <row r="31" spans="1:4" ht="15.75" customHeight="1" x14ac:dyDescent="0.25">
      <c r="A31" s="135"/>
      <c r="B31" s="10" t="s">
        <v>74</v>
      </c>
      <c r="C31" s="81">
        <v>0.66500000000000004</v>
      </c>
      <c r="D31" s="3"/>
    </row>
    <row r="32" spans="1:4" ht="34.5" customHeight="1" x14ac:dyDescent="0.25">
      <c r="A32" s="77" t="s">
        <v>44</v>
      </c>
      <c r="B32" s="2" t="s">
        <v>43</v>
      </c>
      <c r="C32" s="81">
        <v>105.8</v>
      </c>
      <c r="D32" s="3"/>
    </row>
    <row r="33" spans="1:4" ht="15.75" x14ac:dyDescent="0.25">
      <c r="A33" s="135"/>
      <c r="B33" s="10" t="s">
        <v>68</v>
      </c>
      <c r="C33" s="81">
        <v>105.8</v>
      </c>
      <c r="D33" s="3"/>
    </row>
    <row r="34" spans="1:4" ht="15.75" x14ac:dyDescent="0.25">
      <c r="A34" s="135"/>
      <c r="B34" s="10" t="s">
        <v>75</v>
      </c>
      <c r="C34" s="81">
        <v>76.107100000000003</v>
      </c>
      <c r="D34" s="3"/>
    </row>
    <row r="35" spans="1:4" ht="31.5" x14ac:dyDescent="0.25">
      <c r="A35" s="77" t="s">
        <v>42</v>
      </c>
      <c r="B35" s="64" t="s">
        <v>150</v>
      </c>
      <c r="C35" s="40"/>
      <c r="D35" s="3"/>
    </row>
    <row r="36" spans="1:4" ht="15.75" x14ac:dyDescent="0.25">
      <c r="A36" s="135"/>
      <c r="B36" s="10" t="s">
        <v>68</v>
      </c>
      <c r="C36" s="53" t="s">
        <v>262</v>
      </c>
      <c r="D36" s="3"/>
    </row>
    <row r="37" spans="1:4" ht="15.75" x14ac:dyDescent="0.25">
      <c r="A37" s="135"/>
      <c r="B37" s="10" t="s">
        <v>75</v>
      </c>
      <c r="C37" s="55" t="s">
        <v>262</v>
      </c>
      <c r="D37" s="3"/>
    </row>
    <row r="38" spans="1:4" ht="39" customHeight="1" x14ac:dyDescent="0.25">
      <c r="A38" s="136" t="s">
        <v>251</v>
      </c>
      <c r="B38" s="137"/>
      <c r="C38" s="137"/>
      <c r="D38" s="138"/>
    </row>
    <row r="39" spans="1:4" ht="31.5" x14ac:dyDescent="0.25">
      <c r="A39" s="79">
        <v>3</v>
      </c>
      <c r="B39" s="2" t="s">
        <v>40</v>
      </c>
      <c r="C39" s="54"/>
      <c r="D39" s="3" t="s">
        <v>4</v>
      </c>
    </row>
    <row r="40" spans="1:4" ht="15.75" x14ac:dyDescent="0.25">
      <c r="A40" s="104"/>
      <c r="B40" s="71" t="s">
        <v>76</v>
      </c>
      <c r="C40" s="40">
        <v>515.34</v>
      </c>
      <c r="D40" s="3"/>
    </row>
    <row r="41" spans="1:4" ht="15.75" x14ac:dyDescent="0.25">
      <c r="A41" s="104"/>
      <c r="B41" s="71" t="s">
        <v>77</v>
      </c>
      <c r="C41" s="75">
        <v>424.32</v>
      </c>
      <c r="D41" s="3"/>
    </row>
    <row r="42" spans="1:4" ht="31.5" x14ac:dyDescent="0.25">
      <c r="A42" s="104"/>
      <c r="B42" s="71" t="s">
        <v>78</v>
      </c>
      <c r="C42" s="75">
        <f>91+0.02</f>
        <v>91.02</v>
      </c>
      <c r="D42" s="3"/>
    </row>
    <row r="43" spans="1:4" ht="15.75" x14ac:dyDescent="0.25">
      <c r="A43" s="104"/>
      <c r="B43" s="71" t="s">
        <v>79</v>
      </c>
      <c r="C43" s="51">
        <f>C41/C40</f>
        <v>0.8233787402491558</v>
      </c>
      <c r="D43" s="3"/>
    </row>
    <row r="44" spans="1:4" ht="15.75" x14ac:dyDescent="0.25">
      <c r="A44" s="104"/>
      <c r="B44" s="71" t="s">
        <v>80</v>
      </c>
      <c r="C44" s="56">
        <f>C42/C40</f>
        <v>0.17662125975084408</v>
      </c>
      <c r="D44" s="3"/>
    </row>
    <row r="45" spans="1:4" ht="72.75" customHeight="1" x14ac:dyDescent="0.25">
      <c r="A45" s="145" t="s">
        <v>295</v>
      </c>
      <c r="B45" s="146"/>
      <c r="C45" s="146"/>
      <c r="D45" s="147"/>
    </row>
    <row r="46" spans="1:4" ht="31.5" x14ac:dyDescent="0.25">
      <c r="A46" s="78">
        <v>4</v>
      </c>
      <c r="B46" s="17" t="s">
        <v>39</v>
      </c>
      <c r="C46" s="54"/>
      <c r="D46" s="3" t="s">
        <v>4</v>
      </c>
    </row>
    <row r="47" spans="1:4" ht="15.75" customHeight="1" x14ac:dyDescent="0.25">
      <c r="A47" s="104"/>
      <c r="B47" s="71" t="s">
        <v>81</v>
      </c>
      <c r="C47" s="75"/>
      <c r="D47" s="36"/>
    </row>
    <row r="48" spans="1:4" ht="15.75" customHeight="1" x14ac:dyDescent="0.25">
      <c r="A48" s="104"/>
      <c r="B48" s="71" t="s">
        <v>82</v>
      </c>
      <c r="C48" s="75" t="s">
        <v>252</v>
      </c>
      <c r="D48" s="36"/>
    </row>
    <row r="49" spans="1:4" ht="15.75" customHeight="1" x14ac:dyDescent="0.25">
      <c r="A49" s="104"/>
      <c r="B49" s="71" t="s">
        <v>209</v>
      </c>
      <c r="C49" s="75" t="s">
        <v>253</v>
      </c>
      <c r="D49" s="36"/>
    </row>
    <row r="50" spans="1:4" ht="15.75" customHeight="1" x14ac:dyDescent="0.25">
      <c r="A50" s="104"/>
      <c r="B50" s="71" t="s">
        <v>210</v>
      </c>
      <c r="C50" s="75" t="s">
        <v>254</v>
      </c>
      <c r="D50" s="36"/>
    </row>
    <row r="51" spans="1:4" ht="15.75" customHeight="1" x14ac:dyDescent="0.25">
      <c r="A51" s="104"/>
      <c r="B51" s="71" t="s">
        <v>211</v>
      </c>
      <c r="C51" s="75" t="s">
        <v>255</v>
      </c>
      <c r="D51" s="36"/>
    </row>
    <row r="52" spans="1:4" ht="15.75" customHeight="1" x14ac:dyDescent="0.25">
      <c r="A52" s="104"/>
      <c r="B52" s="71" t="s">
        <v>83</v>
      </c>
      <c r="C52" s="75" t="s">
        <v>256</v>
      </c>
      <c r="D52" s="36"/>
    </row>
    <row r="53" spans="1:4" ht="31.5" x14ac:dyDescent="0.25">
      <c r="A53" s="104"/>
      <c r="B53" s="71" t="s">
        <v>84</v>
      </c>
      <c r="C53" s="75" t="s">
        <v>257</v>
      </c>
      <c r="D53" s="36"/>
    </row>
    <row r="54" spans="1:4" ht="19.5" customHeight="1" x14ac:dyDescent="0.25">
      <c r="A54" s="127" t="s">
        <v>151</v>
      </c>
      <c r="B54" s="128"/>
      <c r="C54" s="128"/>
      <c r="D54" s="129"/>
    </row>
    <row r="55" spans="1:4" ht="31.5" x14ac:dyDescent="0.25">
      <c r="A55" s="79">
        <v>5</v>
      </c>
      <c r="B55" s="2" t="s">
        <v>35</v>
      </c>
      <c r="C55" s="75"/>
      <c r="D55" s="79" t="s">
        <v>4</v>
      </c>
    </row>
    <row r="56" spans="1:4" ht="15.75" x14ac:dyDescent="0.25">
      <c r="A56" s="121"/>
      <c r="B56" s="3" t="s">
        <v>160</v>
      </c>
      <c r="C56" s="26">
        <f>C57+C62+C63+C64+C68+C69</f>
        <v>75292.100000000006</v>
      </c>
      <c r="D56" s="20"/>
    </row>
    <row r="57" spans="1:4" ht="83.25" customHeight="1" x14ac:dyDescent="0.25">
      <c r="A57" s="122"/>
      <c r="B57" s="2" t="s">
        <v>227</v>
      </c>
      <c r="C57" s="53">
        <f>SUM(C58:C61)</f>
        <v>61572.1</v>
      </c>
      <c r="D57" s="20"/>
    </row>
    <row r="58" spans="1:4" ht="34.5" customHeight="1" x14ac:dyDescent="0.25">
      <c r="A58" s="122"/>
      <c r="B58" s="3" t="s">
        <v>220</v>
      </c>
      <c r="C58" s="26">
        <f>965+10925</f>
        <v>11890</v>
      </c>
      <c r="D58" s="20"/>
    </row>
    <row r="59" spans="1:4" ht="47.25" customHeight="1" x14ac:dyDescent="0.25">
      <c r="A59" s="122"/>
      <c r="B59" s="3" t="s">
        <v>221</v>
      </c>
      <c r="C59" s="26">
        <f>349.2+1+24931+11121+986+9683</f>
        <v>47071.199999999997</v>
      </c>
      <c r="D59" s="20"/>
    </row>
    <row r="60" spans="1:4" ht="47.25" customHeight="1" x14ac:dyDescent="0.25">
      <c r="A60" s="122"/>
      <c r="B60" s="3" t="s">
        <v>222</v>
      </c>
      <c r="C60" s="26"/>
      <c r="D60" s="20"/>
    </row>
    <row r="61" spans="1:4" ht="32.25" customHeight="1" x14ac:dyDescent="0.25">
      <c r="A61" s="122"/>
      <c r="B61" s="3" t="s">
        <v>223</v>
      </c>
      <c r="C61" s="26">
        <f>437+2173.9</f>
        <v>2610.9</v>
      </c>
      <c r="D61" s="20"/>
    </row>
    <row r="62" spans="1:4" ht="60.75" customHeight="1" x14ac:dyDescent="0.25">
      <c r="A62" s="122"/>
      <c r="B62" s="2" t="s">
        <v>224</v>
      </c>
      <c r="C62" s="53">
        <v>3154</v>
      </c>
      <c r="D62" s="20"/>
    </row>
    <row r="63" spans="1:4" ht="67.5" customHeight="1" x14ac:dyDescent="0.25">
      <c r="A63" s="122"/>
      <c r="B63" s="64" t="s">
        <v>225</v>
      </c>
      <c r="C63" s="53">
        <f>565.4+5</f>
        <v>570.4</v>
      </c>
      <c r="D63" s="3"/>
    </row>
    <row r="64" spans="1:4" ht="48.75" customHeight="1" x14ac:dyDescent="0.25">
      <c r="A64" s="122"/>
      <c r="B64" s="64" t="s">
        <v>226</v>
      </c>
      <c r="C64" s="52">
        <f>SUM(C65:C67)</f>
        <v>9213.5999999999985</v>
      </c>
      <c r="D64" s="3"/>
    </row>
    <row r="65" spans="1:4" ht="29.25" customHeight="1" x14ac:dyDescent="0.25">
      <c r="A65" s="122"/>
      <c r="B65" s="3" t="s">
        <v>228</v>
      </c>
      <c r="C65" s="30">
        <f>6679.4+1764.3+532.3</f>
        <v>8975.9999999999982</v>
      </c>
      <c r="D65" s="3"/>
    </row>
    <row r="66" spans="1:4" ht="61.5" customHeight="1" x14ac:dyDescent="0.25">
      <c r="A66" s="122"/>
      <c r="B66" s="3" t="s">
        <v>229</v>
      </c>
      <c r="C66" s="30">
        <f>237.6</f>
        <v>237.6</v>
      </c>
      <c r="D66" s="3"/>
    </row>
    <row r="67" spans="1:4" ht="61.5" customHeight="1" x14ac:dyDescent="0.25">
      <c r="A67" s="122"/>
      <c r="B67" s="3" t="s">
        <v>230</v>
      </c>
      <c r="C67" s="30"/>
      <c r="D67" s="3"/>
    </row>
    <row r="68" spans="1:4" ht="63.75" customHeight="1" x14ac:dyDescent="0.25">
      <c r="A68" s="122"/>
      <c r="B68" s="64" t="s">
        <v>231</v>
      </c>
      <c r="C68" s="130">
        <f>1.6+10.3+770.1</f>
        <v>782</v>
      </c>
      <c r="D68" s="3"/>
    </row>
    <row r="69" spans="1:4" ht="67.5" customHeight="1" x14ac:dyDescent="0.25">
      <c r="A69" s="123"/>
      <c r="B69" s="64" t="s">
        <v>232</v>
      </c>
      <c r="C69" s="131"/>
      <c r="D69" s="3"/>
    </row>
    <row r="70" spans="1:4" ht="92.25" customHeight="1" x14ac:dyDescent="0.25">
      <c r="A70" s="124" t="s">
        <v>363</v>
      </c>
      <c r="B70" s="125"/>
      <c r="C70" s="125"/>
      <c r="D70" s="126"/>
    </row>
    <row r="71" spans="1:4" ht="34.5" customHeight="1" x14ac:dyDescent="0.25">
      <c r="A71" s="79">
        <v>6</v>
      </c>
      <c r="B71" s="64" t="s">
        <v>34</v>
      </c>
      <c r="C71" s="79"/>
      <c r="D71" s="3" t="s">
        <v>4</v>
      </c>
    </row>
    <row r="72" spans="1:4" ht="45.75" customHeight="1" x14ac:dyDescent="0.25">
      <c r="A72" s="104"/>
      <c r="B72" s="36" t="s">
        <v>246</v>
      </c>
      <c r="C72" s="91" t="s">
        <v>331</v>
      </c>
      <c r="D72" s="36"/>
    </row>
    <row r="73" spans="1:4" ht="33.75" customHeight="1" x14ac:dyDescent="0.25">
      <c r="A73" s="104"/>
      <c r="B73" s="36" t="s">
        <v>237</v>
      </c>
      <c r="C73" s="42" t="s">
        <v>258</v>
      </c>
      <c r="D73" s="36"/>
    </row>
    <row r="74" spans="1:4" ht="33.75" customHeight="1" x14ac:dyDescent="0.25">
      <c r="A74" s="104"/>
      <c r="B74" s="36" t="s">
        <v>238</v>
      </c>
      <c r="C74" s="42" t="s">
        <v>259</v>
      </c>
      <c r="D74" s="36"/>
    </row>
    <row r="75" spans="1:4" ht="33.75" customHeight="1" x14ac:dyDescent="0.25">
      <c r="A75" s="104"/>
      <c r="B75" s="36" t="s">
        <v>236</v>
      </c>
      <c r="C75" s="76" t="s">
        <v>268</v>
      </c>
      <c r="D75" s="36"/>
    </row>
    <row r="76" spans="1:4" ht="33.75" customHeight="1" x14ac:dyDescent="0.25">
      <c r="A76" s="104"/>
      <c r="B76" s="36" t="s">
        <v>239</v>
      </c>
      <c r="C76" s="76" t="s">
        <v>280</v>
      </c>
      <c r="D76" s="36"/>
    </row>
    <row r="77" spans="1:4" ht="48.75" customHeight="1" x14ac:dyDescent="0.25">
      <c r="A77" s="110" t="s">
        <v>190</v>
      </c>
      <c r="B77" s="111"/>
      <c r="C77" s="111"/>
      <c r="D77" s="113"/>
    </row>
    <row r="78" spans="1:4" ht="31.5" customHeight="1" x14ac:dyDescent="0.25">
      <c r="A78" s="79">
        <v>7</v>
      </c>
      <c r="B78" s="60" t="s">
        <v>217</v>
      </c>
      <c r="C78" s="75"/>
      <c r="D78" s="3" t="s">
        <v>4</v>
      </c>
    </row>
    <row r="79" spans="1:4" ht="18.75" customHeight="1" x14ac:dyDescent="0.25">
      <c r="A79" s="112"/>
      <c r="B79" s="36" t="s">
        <v>328</v>
      </c>
      <c r="C79" s="80">
        <v>82.816000000000003</v>
      </c>
      <c r="D79" s="36"/>
    </row>
    <row r="80" spans="1:4" ht="18.75" customHeight="1" x14ac:dyDescent="0.25">
      <c r="A80" s="112"/>
      <c r="B80" s="36" t="s">
        <v>325</v>
      </c>
      <c r="C80" s="80">
        <v>441.63900000000001</v>
      </c>
      <c r="D80" s="36"/>
    </row>
    <row r="81" spans="1:11" ht="30" customHeight="1" x14ac:dyDescent="0.25">
      <c r="A81" s="112"/>
      <c r="B81" s="36" t="s">
        <v>326</v>
      </c>
      <c r="C81" s="80">
        <v>171.28700000000001</v>
      </c>
      <c r="D81" s="36"/>
    </row>
    <row r="82" spans="1:11" ht="28.5" customHeight="1" x14ac:dyDescent="0.25">
      <c r="A82" s="112"/>
      <c r="B82" s="36" t="s">
        <v>327</v>
      </c>
      <c r="C82" s="80">
        <v>0</v>
      </c>
      <c r="D82" s="36"/>
    </row>
    <row r="83" spans="1:11" ht="33.75" customHeight="1" x14ac:dyDescent="0.25">
      <c r="A83" s="112"/>
      <c r="B83" s="36" t="s">
        <v>323</v>
      </c>
      <c r="C83" s="80">
        <v>0</v>
      </c>
      <c r="D83" s="36"/>
    </row>
    <row r="84" spans="1:11" ht="42.75" customHeight="1" x14ac:dyDescent="0.25">
      <c r="A84" s="132" t="s">
        <v>197</v>
      </c>
      <c r="B84" s="133"/>
      <c r="C84" s="133"/>
      <c r="D84" s="134"/>
    </row>
    <row r="85" spans="1:11" ht="21.75" customHeight="1" x14ac:dyDescent="0.25">
      <c r="A85" s="75">
        <v>8</v>
      </c>
      <c r="B85" s="60" t="s">
        <v>23</v>
      </c>
      <c r="C85" s="40"/>
      <c r="D85" s="36"/>
    </row>
    <row r="86" spans="1:11" ht="31.5" customHeight="1" x14ac:dyDescent="0.25">
      <c r="A86" s="112"/>
      <c r="B86" s="36" t="s">
        <v>22</v>
      </c>
      <c r="C86" s="75" t="s">
        <v>219</v>
      </c>
      <c r="D86" s="36" t="s">
        <v>4</v>
      </c>
    </row>
    <row r="87" spans="1:11" ht="31.5" customHeight="1" x14ac:dyDescent="0.25">
      <c r="A87" s="112"/>
      <c r="B87" s="36" t="s">
        <v>21</v>
      </c>
      <c r="C87" s="75" t="s">
        <v>218</v>
      </c>
      <c r="D87" s="36" t="s">
        <v>4</v>
      </c>
    </row>
    <row r="88" spans="1:11" ht="152.25" customHeight="1" x14ac:dyDescent="0.25">
      <c r="A88" s="112"/>
      <c r="B88" s="36" t="s">
        <v>19</v>
      </c>
      <c r="C88" s="92" t="s">
        <v>344</v>
      </c>
      <c r="D88" s="36" t="s">
        <v>17</v>
      </c>
    </row>
    <row r="89" spans="1:11" ht="124.5" customHeight="1" x14ac:dyDescent="0.25">
      <c r="A89" s="112"/>
      <c r="B89" s="36" t="s">
        <v>18</v>
      </c>
      <c r="C89" s="92" t="s">
        <v>345</v>
      </c>
      <c r="D89" s="36" t="s">
        <v>17</v>
      </c>
    </row>
    <row r="90" spans="1:11" ht="96.75" customHeight="1" x14ac:dyDescent="0.25">
      <c r="A90" s="110" t="s">
        <v>297</v>
      </c>
      <c r="B90" s="111"/>
      <c r="C90" s="111"/>
      <c r="D90" s="113"/>
    </row>
    <row r="91" spans="1:11" ht="66.75" customHeight="1" x14ac:dyDescent="0.25">
      <c r="A91" s="98">
        <v>9</v>
      </c>
      <c r="B91" s="64" t="s">
        <v>9</v>
      </c>
      <c r="C91" s="45" t="s">
        <v>335</v>
      </c>
      <c r="D91" s="74" t="s">
        <v>4</v>
      </c>
    </row>
    <row r="92" spans="1:11" ht="55.5" customHeight="1" x14ac:dyDescent="0.25">
      <c r="A92" s="110" t="s">
        <v>336</v>
      </c>
      <c r="B92" s="111"/>
      <c r="C92" s="111"/>
      <c r="D92" s="111"/>
    </row>
    <row r="93" spans="1:11" ht="31.5" x14ac:dyDescent="0.25">
      <c r="A93" s="97">
        <v>10</v>
      </c>
      <c r="B93" s="59" t="s">
        <v>213</v>
      </c>
      <c r="C93" s="47" t="s">
        <v>337</v>
      </c>
      <c r="D93" s="36" t="s">
        <v>4</v>
      </c>
      <c r="E93" s="49"/>
      <c r="F93" s="49"/>
      <c r="G93" s="49"/>
      <c r="H93" s="49"/>
      <c r="I93" s="49"/>
      <c r="J93" s="49"/>
      <c r="K93" s="49"/>
    </row>
    <row r="94" spans="1:11" ht="30" customHeight="1" x14ac:dyDescent="0.25">
      <c r="A94" s="110" t="s">
        <v>338</v>
      </c>
      <c r="B94" s="111"/>
      <c r="C94" s="111"/>
      <c r="D94" s="11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104"/>
      <c r="B96" s="106" t="s">
        <v>339</v>
      </c>
      <c r="C96" s="106"/>
      <c r="D96" s="107"/>
    </row>
    <row r="97" spans="1:4" ht="200.25" customHeight="1" x14ac:dyDescent="0.25">
      <c r="A97" s="104"/>
      <c r="B97" s="108" t="s">
        <v>340</v>
      </c>
      <c r="C97" s="108"/>
      <c r="D97" s="109"/>
    </row>
    <row r="98" spans="1:4" ht="68.25" customHeight="1" x14ac:dyDescent="0.25">
      <c r="A98" s="104"/>
      <c r="B98" s="36" t="s">
        <v>235</v>
      </c>
      <c r="C98" s="42" t="s">
        <v>234</v>
      </c>
      <c r="D98" s="36"/>
    </row>
    <row r="99" spans="1:4" ht="68.25" customHeight="1" x14ac:dyDescent="0.25">
      <c r="A99" s="100" t="s">
        <v>204</v>
      </c>
      <c r="B99" s="100"/>
      <c r="C99" s="100"/>
      <c r="D99" s="100"/>
    </row>
  </sheetData>
  <mergeCells count="31">
    <mergeCell ref="A40:A44"/>
    <mergeCell ref="A2:D2"/>
    <mergeCell ref="A3:D3"/>
    <mergeCell ref="A4:D4"/>
    <mergeCell ref="A12:A15"/>
    <mergeCell ref="A17:A20"/>
    <mergeCell ref="A21:D21"/>
    <mergeCell ref="A23:A25"/>
    <mergeCell ref="A27:A31"/>
    <mergeCell ref="A33:A34"/>
    <mergeCell ref="A36:A37"/>
    <mergeCell ref="A38:D38"/>
    <mergeCell ref="A45:D45"/>
    <mergeCell ref="A47:A53"/>
    <mergeCell ref="A54:D54"/>
    <mergeCell ref="A56:A69"/>
    <mergeCell ref="A70:D70"/>
    <mergeCell ref="C68:C69"/>
    <mergeCell ref="B95:D95"/>
    <mergeCell ref="B96:D96"/>
    <mergeCell ref="B97:D97"/>
    <mergeCell ref="A99:D99"/>
    <mergeCell ref="A72:A76"/>
    <mergeCell ref="A77:D77"/>
    <mergeCell ref="A79:A83"/>
    <mergeCell ref="A84:D84"/>
    <mergeCell ref="A86:A89"/>
    <mergeCell ref="A90:D90"/>
    <mergeCell ref="A92:D92"/>
    <mergeCell ref="A94:D94"/>
    <mergeCell ref="A96:A98"/>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67" workbookViewId="0">
      <selection activeCell="D1" sqref="D1"/>
    </sheetView>
  </sheetViews>
  <sheetFormatPr defaultRowHeight="15" x14ac:dyDescent="0.25"/>
  <cols>
    <col min="1" max="1" width="9.140625" style="8"/>
    <col min="2" max="2" width="37.140625" style="8" customWidth="1"/>
    <col min="3" max="3" width="28.140625" style="9" customWidth="1"/>
    <col min="4" max="4" width="26.7109375" style="8" customWidth="1"/>
  </cols>
  <sheetData>
    <row r="1" spans="1:4" x14ac:dyDescent="0.25">
      <c r="A1" s="48"/>
      <c r="D1" s="58" t="s">
        <v>371</v>
      </c>
    </row>
    <row r="2" spans="1:4" ht="18.75" x14ac:dyDescent="0.25">
      <c r="A2" s="114" t="s">
        <v>310</v>
      </c>
      <c r="B2" s="114"/>
      <c r="C2" s="114"/>
      <c r="D2" s="114"/>
    </row>
    <row r="3" spans="1:4" ht="18.75" x14ac:dyDescent="0.25">
      <c r="A3" s="114" t="s">
        <v>260</v>
      </c>
      <c r="B3" s="114"/>
      <c r="C3" s="114"/>
      <c r="D3" s="114"/>
    </row>
    <row r="4" spans="1:4" ht="15.75" x14ac:dyDescent="0.25">
      <c r="A4" s="117" t="s">
        <v>62</v>
      </c>
      <c r="B4" s="117"/>
      <c r="C4" s="117"/>
      <c r="D4" s="117"/>
    </row>
    <row r="5" spans="1:4" ht="15.75" x14ac:dyDescent="0.25">
      <c r="A5" s="7"/>
    </row>
    <row r="6" spans="1:4" ht="32.25" customHeight="1" x14ac:dyDescent="0.25">
      <c r="A6" s="79" t="s">
        <v>61</v>
      </c>
      <c r="B6" s="20" t="s">
        <v>60</v>
      </c>
      <c r="C6" s="20" t="s">
        <v>59</v>
      </c>
      <c r="D6" s="64" t="s">
        <v>58</v>
      </c>
    </row>
    <row r="7" spans="1:4" ht="15.75" x14ac:dyDescent="0.25">
      <c r="A7" s="79">
        <v>1</v>
      </c>
      <c r="B7" s="20" t="s">
        <v>57</v>
      </c>
      <c r="C7" s="79"/>
      <c r="D7" s="3" t="s">
        <v>56</v>
      </c>
    </row>
    <row r="8" spans="1:4" ht="31.5" x14ac:dyDescent="0.25">
      <c r="A8" s="77" t="s">
        <v>55</v>
      </c>
      <c r="B8" s="20" t="s">
        <v>54</v>
      </c>
      <c r="C8" s="75" t="s">
        <v>261</v>
      </c>
      <c r="D8" s="3"/>
    </row>
    <row r="9" spans="1:4" ht="15.75" x14ac:dyDescent="0.25">
      <c r="A9" s="77" t="s">
        <v>53</v>
      </c>
      <c r="B9" s="20" t="s">
        <v>52</v>
      </c>
      <c r="C9" s="75">
        <v>85</v>
      </c>
      <c r="D9" s="3"/>
    </row>
    <row r="10" spans="1:4" ht="15.75" x14ac:dyDescent="0.25">
      <c r="A10" s="77" t="s">
        <v>51</v>
      </c>
      <c r="B10" s="20" t="s">
        <v>50</v>
      </c>
      <c r="C10" s="75">
        <v>3.6</v>
      </c>
      <c r="D10" s="3"/>
    </row>
    <row r="11" spans="1:4" ht="31.5" customHeight="1" x14ac:dyDescent="0.25">
      <c r="A11" s="77" t="s">
        <v>49</v>
      </c>
      <c r="B11" s="20" t="s">
        <v>85</v>
      </c>
      <c r="C11" s="40">
        <v>58002.2</v>
      </c>
      <c r="D11" s="3"/>
    </row>
    <row r="12" spans="1:4" ht="15.75" x14ac:dyDescent="0.25">
      <c r="A12" s="142"/>
      <c r="B12" s="10" t="s">
        <v>64</v>
      </c>
      <c r="C12" s="39">
        <v>5689.3</v>
      </c>
      <c r="D12" s="3"/>
    </row>
    <row r="13" spans="1:4" ht="15.75" x14ac:dyDescent="0.25">
      <c r="A13" s="143"/>
      <c r="B13" s="10" t="s">
        <v>65</v>
      </c>
      <c r="C13" s="39">
        <v>13292.3</v>
      </c>
      <c r="D13" s="3"/>
    </row>
    <row r="14" spans="1:4" ht="15.75" x14ac:dyDescent="0.25">
      <c r="A14" s="143"/>
      <c r="B14" s="10" t="s">
        <v>66</v>
      </c>
      <c r="C14" s="39">
        <v>9301.1</v>
      </c>
      <c r="D14" s="3"/>
    </row>
    <row r="15" spans="1:4" ht="15.75" x14ac:dyDescent="0.25">
      <c r="A15" s="144"/>
      <c r="B15" s="10" t="s">
        <v>67</v>
      </c>
      <c r="C15" s="39">
        <v>29719.5</v>
      </c>
      <c r="D15" s="3"/>
    </row>
    <row r="16" spans="1:4" ht="34.5" x14ac:dyDescent="0.25">
      <c r="A16" s="77" t="s">
        <v>48</v>
      </c>
      <c r="B16" s="20" t="s">
        <v>47</v>
      </c>
      <c r="C16" s="40">
        <v>8370.35</v>
      </c>
      <c r="D16" s="3"/>
    </row>
    <row r="17" spans="1:4" ht="15.75" x14ac:dyDescent="0.25">
      <c r="A17" s="142"/>
      <c r="B17" s="10" t="s">
        <v>64</v>
      </c>
      <c r="C17" s="75">
        <v>222.92</v>
      </c>
      <c r="D17" s="3"/>
    </row>
    <row r="18" spans="1:4" ht="15.75" x14ac:dyDescent="0.25">
      <c r="A18" s="143"/>
      <c r="B18" s="10" t="s">
        <v>65</v>
      </c>
      <c r="C18" s="75">
        <v>1550.91</v>
      </c>
      <c r="D18" s="3"/>
    </row>
    <row r="19" spans="1:4" ht="15.75" x14ac:dyDescent="0.25">
      <c r="A19" s="143"/>
      <c r="B19" s="10" t="s">
        <v>66</v>
      </c>
      <c r="C19" s="75">
        <v>1333.16</v>
      </c>
      <c r="D19" s="3"/>
    </row>
    <row r="20" spans="1:4" ht="15.75" x14ac:dyDescent="0.25">
      <c r="A20" s="143"/>
      <c r="B20" s="19" t="s">
        <v>67</v>
      </c>
      <c r="C20" s="43">
        <v>5263.36</v>
      </c>
      <c r="D20" s="3"/>
    </row>
    <row r="21" spans="1:4" ht="19.5" customHeight="1" x14ac:dyDescent="0.25">
      <c r="A21" s="118" t="s">
        <v>87</v>
      </c>
      <c r="B21" s="119"/>
      <c r="C21" s="119"/>
      <c r="D21" s="120"/>
    </row>
    <row r="22" spans="1:4" ht="18.75" customHeight="1" x14ac:dyDescent="0.25">
      <c r="A22" s="79">
        <v>2</v>
      </c>
      <c r="B22" s="64" t="s">
        <v>46</v>
      </c>
      <c r="C22" s="54"/>
      <c r="D22" s="3" t="s">
        <v>4</v>
      </c>
    </row>
    <row r="23" spans="1:4" ht="15.75" customHeight="1" x14ac:dyDescent="0.25">
      <c r="A23" s="135"/>
      <c r="B23" s="10" t="s">
        <v>68</v>
      </c>
      <c r="C23" s="76">
        <v>109.3</v>
      </c>
      <c r="D23" s="3"/>
    </row>
    <row r="24" spans="1:4" ht="33" customHeight="1" x14ac:dyDescent="0.25">
      <c r="A24" s="135"/>
      <c r="B24" s="10" t="s">
        <v>250</v>
      </c>
      <c r="C24" s="81">
        <v>55.576999999999998</v>
      </c>
      <c r="D24" s="3"/>
    </row>
    <row r="25" spans="1:4" ht="15.75" customHeight="1" x14ac:dyDescent="0.25">
      <c r="A25" s="135"/>
      <c r="B25" s="10" t="s">
        <v>69</v>
      </c>
      <c r="C25" s="73">
        <f>C24/C23</f>
        <v>0.5084812442817932</v>
      </c>
      <c r="D25" s="3"/>
    </row>
    <row r="26" spans="1:4" ht="34.5" x14ac:dyDescent="0.25">
      <c r="A26" s="77" t="s">
        <v>45</v>
      </c>
      <c r="B26" s="2" t="s">
        <v>86</v>
      </c>
      <c r="C26" s="40"/>
      <c r="D26" s="3"/>
    </row>
    <row r="27" spans="1:4" ht="15.75" customHeight="1" x14ac:dyDescent="0.25">
      <c r="A27" s="135"/>
      <c r="B27" s="10" t="s">
        <v>70</v>
      </c>
      <c r="C27" s="81">
        <v>11.737</v>
      </c>
      <c r="D27" s="3"/>
    </row>
    <row r="28" spans="1:4" ht="15.75" customHeight="1" x14ac:dyDescent="0.25">
      <c r="A28" s="135"/>
      <c r="B28" s="10" t="s">
        <v>71</v>
      </c>
      <c r="C28" s="81">
        <v>28.629000000000001</v>
      </c>
      <c r="D28" s="3"/>
    </row>
    <row r="29" spans="1:4" ht="15.75" customHeight="1" x14ac:dyDescent="0.25">
      <c r="A29" s="135"/>
      <c r="B29" s="10" t="s">
        <v>72</v>
      </c>
      <c r="C29" s="81">
        <v>12.913</v>
      </c>
      <c r="D29" s="3"/>
    </row>
    <row r="30" spans="1:4" ht="15.75" customHeight="1" x14ac:dyDescent="0.25">
      <c r="A30" s="135"/>
      <c r="B30" s="10" t="s">
        <v>73</v>
      </c>
      <c r="C30" s="81">
        <v>2.286</v>
      </c>
      <c r="D30" s="3"/>
    </row>
    <row r="31" spans="1:4" ht="15.75" customHeight="1" x14ac:dyDescent="0.25">
      <c r="A31" s="135"/>
      <c r="B31" s="10" t="s">
        <v>74</v>
      </c>
      <c r="C31" s="81">
        <v>1.2E-2</v>
      </c>
      <c r="D31" s="3"/>
    </row>
    <row r="32" spans="1:4" ht="34.5" customHeight="1" x14ac:dyDescent="0.25">
      <c r="A32" s="77" t="s">
        <v>44</v>
      </c>
      <c r="B32" s="2" t="s">
        <v>43</v>
      </c>
      <c r="C32" s="81">
        <v>109.3</v>
      </c>
      <c r="D32" s="3"/>
    </row>
    <row r="33" spans="1:4" ht="15.75" x14ac:dyDescent="0.25">
      <c r="A33" s="135"/>
      <c r="B33" s="10" t="s">
        <v>68</v>
      </c>
      <c r="C33" s="81">
        <v>109.3</v>
      </c>
      <c r="D33" s="3"/>
    </row>
    <row r="34" spans="1:4" ht="15.75" x14ac:dyDescent="0.25">
      <c r="A34" s="135"/>
      <c r="B34" s="10" t="s">
        <v>75</v>
      </c>
      <c r="C34" s="81">
        <v>55.576999999999998</v>
      </c>
      <c r="D34" s="3"/>
    </row>
    <row r="35" spans="1:4" ht="31.5" x14ac:dyDescent="0.25">
      <c r="A35" s="77" t="s">
        <v>42</v>
      </c>
      <c r="B35" s="64" t="s">
        <v>150</v>
      </c>
      <c r="C35" s="40"/>
      <c r="D35" s="3"/>
    </row>
    <row r="36" spans="1:4" ht="15.75" x14ac:dyDescent="0.25">
      <c r="A36" s="135"/>
      <c r="B36" s="10" t="s">
        <v>68</v>
      </c>
      <c r="C36" s="53" t="s">
        <v>263</v>
      </c>
      <c r="D36" s="3"/>
    </row>
    <row r="37" spans="1:4" ht="15.75" x14ac:dyDescent="0.25">
      <c r="A37" s="135"/>
      <c r="B37" s="10" t="s">
        <v>75</v>
      </c>
      <c r="C37" s="55" t="s">
        <v>264</v>
      </c>
      <c r="D37" s="3"/>
    </row>
    <row r="38" spans="1:4" ht="39" customHeight="1" x14ac:dyDescent="0.25">
      <c r="A38" s="136" t="s">
        <v>251</v>
      </c>
      <c r="B38" s="137"/>
      <c r="C38" s="137"/>
      <c r="D38" s="138"/>
    </row>
    <row r="39" spans="1:4" ht="31.5" x14ac:dyDescent="0.25">
      <c r="A39" s="79">
        <v>3</v>
      </c>
      <c r="B39" s="2" t="s">
        <v>40</v>
      </c>
      <c r="C39" s="54"/>
      <c r="D39" s="3" t="s">
        <v>4</v>
      </c>
    </row>
    <row r="40" spans="1:4" ht="15.75" x14ac:dyDescent="0.25">
      <c r="A40" s="104"/>
      <c r="B40" s="71" t="s">
        <v>76</v>
      </c>
      <c r="C40" s="40">
        <v>418.55</v>
      </c>
      <c r="D40" s="3"/>
    </row>
    <row r="41" spans="1:4" ht="15.75" x14ac:dyDescent="0.25">
      <c r="A41" s="104"/>
      <c r="B41" s="71" t="s">
        <v>77</v>
      </c>
      <c r="C41" s="75">
        <f>316.93+2.32</f>
        <v>319.25</v>
      </c>
      <c r="D41" s="3"/>
    </row>
    <row r="42" spans="1:4" ht="31.5" x14ac:dyDescent="0.25">
      <c r="A42" s="104"/>
      <c r="B42" s="71" t="s">
        <v>78</v>
      </c>
      <c r="C42" s="75">
        <f>99.3</f>
        <v>99.3</v>
      </c>
      <c r="D42" s="3"/>
    </row>
    <row r="43" spans="1:4" ht="15.75" x14ac:dyDescent="0.25">
      <c r="A43" s="104"/>
      <c r="B43" s="71" t="s">
        <v>79</v>
      </c>
      <c r="C43" s="51">
        <f>C41/C40</f>
        <v>0.7627523593358021</v>
      </c>
      <c r="D43" s="3"/>
    </row>
    <row r="44" spans="1:4" ht="15.75" x14ac:dyDescent="0.25">
      <c r="A44" s="104"/>
      <c r="B44" s="71" t="s">
        <v>80</v>
      </c>
      <c r="C44" s="56">
        <f>C42/C40</f>
        <v>0.23724764066419782</v>
      </c>
      <c r="D44" s="3"/>
    </row>
    <row r="45" spans="1:4" ht="72.75" customHeight="1" x14ac:dyDescent="0.25">
      <c r="A45" s="145" t="s">
        <v>265</v>
      </c>
      <c r="B45" s="146"/>
      <c r="C45" s="146"/>
      <c r="D45" s="147"/>
    </row>
    <row r="46" spans="1:4" ht="31.5" x14ac:dyDescent="0.25">
      <c r="A46" s="78">
        <v>4</v>
      </c>
      <c r="B46" s="17" t="s">
        <v>39</v>
      </c>
      <c r="C46" s="54"/>
      <c r="D46" s="3" t="s">
        <v>4</v>
      </c>
    </row>
    <row r="47" spans="1:4" ht="15.75" customHeight="1" x14ac:dyDescent="0.25">
      <c r="A47" s="104"/>
      <c r="B47" s="71" t="s">
        <v>81</v>
      </c>
      <c r="C47" s="75">
        <f>20.4+122.8</f>
        <v>143.19999999999999</v>
      </c>
      <c r="D47" s="36"/>
    </row>
    <row r="48" spans="1:4" ht="15.75" customHeight="1" x14ac:dyDescent="0.25">
      <c r="A48" s="104"/>
      <c r="B48" s="71" t="s">
        <v>82</v>
      </c>
      <c r="C48" s="75" t="s">
        <v>38</v>
      </c>
      <c r="D48" s="36"/>
    </row>
    <row r="49" spans="1:4" ht="15.75" customHeight="1" x14ac:dyDescent="0.25">
      <c r="A49" s="104"/>
      <c r="B49" s="71" t="s">
        <v>209</v>
      </c>
      <c r="C49" s="75" t="s">
        <v>38</v>
      </c>
      <c r="D49" s="36"/>
    </row>
    <row r="50" spans="1:4" ht="15.75" customHeight="1" x14ac:dyDescent="0.25">
      <c r="A50" s="104"/>
      <c r="B50" s="71" t="s">
        <v>210</v>
      </c>
      <c r="C50" s="75" t="s">
        <v>38</v>
      </c>
      <c r="D50" s="36"/>
    </row>
    <row r="51" spans="1:4" ht="15.75" customHeight="1" x14ac:dyDescent="0.25">
      <c r="A51" s="104"/>
      <c r="B51" s="71" t="s">
        <v>211</v>
      </c>
      <c r="C51" s="75" t="s">
        <v>267</v>
      </c>
      <c r="D51" s="36"/>
    </row>
    <row r="52" spans="1:4" ht="15.75" customHeight="1" x14ac:dyDescent="0.25">
      <c r="A52" s="104"/>
      <c r="B52" s="71" t="s">
        <v>83</v>
      </c>
      <c r="C52" s="75" t="s">
        <v>38</v>
      </c>
      <c r="D52" s="36"/>
    </row>
    <row r="53" spans="1:4" ht="31.5" x14ac:dyDescent="0.25">
      <c r="A53" s="104"/>
      <c r="B53" s="71" t="s">
        <v>84</v>
      </c>
      <c r="C53" s="75" t="s">
        <v>266</v>
      </c>
      <c r="D53" s="36"/>
    </row>
    <row r="54" spans="1:4" ht="19.5" customHeight="1" x14ac:dyDescent="0.25">
      <c r="A54" s="127" t="s">
        <v>151</v>
      </c>
      <c r="B54" s="128"/>
      <c r="C54" s="128"/>
      <c r="D54" s="129"/>
    </row>
    <row r="55" spans="1:4" ht="31.5" x14ac:dyDescent="0.25">
      <c r="A55" s="79">
        <v>5</v>
      </c>
      <c r="B55" s="2" t="s">
        <v>35</v>
      </c>
      <c r="C55" s="75"/>
      <c r="D55" s="79" t="s">
        <v>4</v>
      </c>
    </row>
    <row r="56" spans="1:4" ht="15.75" x14ac:dyDescent="0.25">
      <c r="A56" s="121"/>
      <c r="B56" s="3" t="s">
        <v>160</v>
      </c>
      <c r="C56" s="53">
        <f>C57+C62+C63+C64+C68</f>
        <v>48206.299999999996</v>
      </c>
      <c r="D56" s="20"/>
    </row>
    <row r="57" spans="1:4" ht="83.25" customHeight="1" x14ac:dyDescent="0.25">
      <c r="A57" s="122"/>
      <c r="B57" s="2" t="s">
        <v>227</v>
      </c>
      <c r="C57" s="53">
        <f>SUM(C58:C61)</f>
        <v>36078.199999999997</v>
      </c>
      <c r="D57" s="20"/>
    </row>
    <row r="58" spans="1:4" ht="34.5" customHeight="1" x14ac:dyDescent="0.25">
      <c r="A58" s="122"/>
      <c r="B58" s="3" t="s">
        <v>220</v>
      </c>
      <c r="C58" s="53">
        <f>189+8305+484</f>
        <v>8978</v>
      </c>
      <c r="D58" s="20"/>
    </row>
    <row r="59" spans="1:4" ht="47.25" customHeight="1" x14ac:dyDescent="0.25">
      <c r="A59" s="122"/>
      <c r="B59" s="3" t="s">
        <v>221</v>
      </c>
      <c r="C59" s="53">
        <f>159.4+14836+1317.8+10706</f>
        <v>27019.199999999997</v>
      </c>
      <c r="D59" s="20"/>
    </row>
    <row r="60" spans="1:4" ht="47.25" customHeight="1" x14ac:dyDescent="0.25">
      <c r="A60" s="122"/>
      <c r="B60" s="3" t="s">
        <v>222</v>
      </c>
      <c r="C60" s="53"/>
      <c r="D60" s="20"/>
    </row>
    <row r="61" spans="1:4" ht="32.25" customHeight="1" x14ac:dyDescent="0.25">
      <c r="A61" s="122"/>
      <c r="B61" s="3" t="s">
        <v>223</v>
      </c>
      <c r="C61" s="53">
        <v>81</v>
      </c>
      <c r="D61" s="20"/>
    </row>
    <row r="62" spans="1:4" ht="60.75" customHeight="1" x14ac:dyDescent="0.25">
      <c r="A62" s="122"/>
      <c r="B62" s="2" t="s">
        <v>224</v>
      </c>
      <c r="C62" s="53">
        <v>434</v>
      </c>
      <c r="D62" s="20"/>
    </row>
    <row r="63" spans="1:4" ht="67.5" customHeight="1" x14ac:dyDescent="0.25">
      <c r="A63" s="122"/>
      <c r="B63" s="64" t="s">
        <v>225</v>
      </c>
      <c r="C63" s="53">
        <f>124+41.2+68.3</f>
        <v>233.5</v>
      </c>
      <c r="D63" s="3"/>
    </row>
    <row r="64" spans="1:4" ht="48.75" customHeight="1" x14ac:dyDescent="0.25">
      <c r="A64" s="122"/>
      <c r="B64" s="64" t="s">
        <v>226</v>
      </c>
      <c r="C64" s="52">
        <f>SUM(C65:C67)</f>
        <v>7751.5</v>
      </c>
      <c r="D64" s="3"/>
    </row>
    <row r="65" spans="1:4" ht="29.25" customHeight="1" x14ac:dyDescent="0.25">
      <c r="A65" s="122"/>
      <c r="B65" s="3" t="s">
        <v>228</v>
      </c>
      <c r="C65" s="52">
        <f>4042.4+104+2381.7</f>
        <v>6528.0999999999995</v>
      </c>
      <c r="D65" s="3"/>
    </row>
    <row r="66" spans="1:4" ht="61.5" customHeight="1" x14ac:dyDescent="0.25">
      <c r="A66" s="122"/>
      <c r="B66" s="3" t="s">
        <v>229</v>
      </c>
      <c r="C66" s="52">
        <v>1223.4000000000001</v>
      </c>
      <c r="D66" s="3"/>
    </row>
    <row r="67" spans="1:4" ht="61.5" customHeight="1" x14ac:dyDescent="0.25">
      <c r="A67" s="122"/>
      <c r="B67" s="3" t="s">
        <v>230</v>
      </c>
      <c r="C67" s="52"/>
      <c r="D67" s="3"/>
    </row>
    <row r="68" spans="1:4" ht="63.75" customHeight="1" x14ac:dyDescent="0.25">
      <c r="A68" s="122"/>
      <c r="B68" s="64" t="s">
        <v>231</v>
      </c>
      <c r="C68" s="130">
        <v>3709.1</v>
      </c>
      <c r="D68" s="3"/>
    </row>
    <row r="69" spans="1:4" ht="67.5" customHeight="1" x14ac:dyDescent="0.25">
      <c r="A69" s="123"/>
      <c r="B69" s="64" t="s">
        <v>232</v>
      </c>
      <c r="C69" s="131"/>
      <c r="D69" s="3"/>
    </row>
    <row r="70" spans="1:4" ht="92.25" customHeight="1" x14ac:dyDescent="0.25">
      <c r="A70" s="124" t="s">
        <v>363</v>
      </c>
      <c r="B70" s="125"/>
      <c r="C70" s="125"/>
      <c r="D70" s="126"/>
    </row>
    <row r="71" spans="1:4" ht="34.5" customHeight="1" x14ac:dyDescent="0.25">
      <c r="A71" s="79">
        <v>6</v>
      </c>
      <c r="B71" s="64" t="s">
        <v>270</v>
      </c>
      <c r="C71" s="79"/>
      <c r="D71" s="3" t="s">
        <v>4</v>
      </c>
    </row>
    <row r="72" spans="1:4" ht="45.75" customHeight="1" x14ac:dyDescent="0.25">
      <c r="A72" s="104"/>
      <c r="B72" s="36" t="s">
        <v>246</v>
      </c>
      <c r="C72" s="91" t="s">
        <v>332</v>
      </c>
      <c r="D72" s="36"/>
    </row>
    <row r="73" spans="1:4" ht="33.75" customHeight="1" x14ac:dyDescent="0.25">
      <c r="A73" s="104"/>
      <c r="B73" s="36" t="s">
        <v>237</v>
      </c>
      <c r="C73" s="42" t="s">
        <v>269</v>
      </c>
      <c r="D73" s="36"/>
    </row>
    <row r="74" spans="1:4" ht="33.75" customHeight="1" x14ac:dyDescent="0.25">
      <c r="A74" s="104"/>
      <c r="B74" s="36" t="s">
        <v>238</v>
      </c>
      <c r="C74" s="42" t="s">
        <v>271</v>
      </c>
      <c r="D74" s="36"/>
    </row>
    <row r="75" spans="1:4" ht="33.75" customHeight="1" x14ac:dyDescent="0.25">
      <c r="A75" s="104"/>
      <c r="B75" s="36" t="s">
        <v>236</v>
      </c>
      <c r="C75" s="76" t="s">
        <v>272</v>
      </c>
      <c r="D75" s="36"/>
    </row>
    <row r="76" spans="1:4" ht="33.75" customHeight="1" x14ac:dyDescent="0.25">
      <c r="A76" s="104"/>
      <c r="B76" s="36" t="s">
        <v>239</v>
      </c>
      <c r="C76" s="76" t="s">
        <v>38</v>
      </c>
      <c r="D76" s="36"/>
    </row>
    <row r="77" spans="1:4" ht="48.75" customHeight="1" x14ac:dyDescent="0.25">
      <c r="A77" s="110" t="s">
        <v>190</v>
      </c>
      <c r="B77" s="111"/>
      <c r="C77" s="111"/>
      <c r="D77" s="113"/>
    </row>
    <row r="78" spans="1:4" ht="31.5" customHeight="1" x14ac:dyDescent="0.25">
      <c r="A78" s="79">
        <v>7</v>
      </c>
      <c r="B78" s="60" t="s">
        <v>217</v>
      </c>
      <c r="C78" s="75"/>
      <c r="D78" s="3" t="s">
        <v>4</v>
      </c>
    </row>
    <row r="79" spans="1:4" ht="18.75" customHeight="1" x14ac:dyDescent="0.25">
      <c r="A79" s="112"/>
      <c r="B79" s="36" t="s">
        <v>328</v>
      </c>
      <c r="C79" s="80" t="s">
        <v>38</v>
      </c>
      <c r="D79" s="36"/>
    </row>
    <row r="80" spans="1:4" ht="18.75" customHeight="1" x14ac:dyDescent="0.25">
      <c r="A80" s="112"/>
      <c r="B80" s="36" t="s">
        <v>325</v>
      </c>
      <c r="C80" s="80" t="s">
        <v>38</v>
      </c>
      <c r="D80" s="36"/>
    </row>
    <row r="81" spans="1:11" ht="30" customHeight="1" x14ac:dyDescent="0.25">
      <c r="A81" s="112"/>
      <c r="B81" s="36" t="s">
        <v>326</v>
      </c>
      <c r="C81" s="80" t="s">
        <v>38</v>
      </c>
      <c r="D81" s="36"/>
    </row>
    <row r="82" spans="1:11" ht="28.5" customHeight="1" x14ac:dyDescent="0.25">
      <c r="A82" s="112"/>
      <c r="B82" s="36" t="s">
        <v>327</v>
      </c>
      <c r="C82" s="80" t="s">
        <v>38</v>
      </c>
      <c r="D82" s="36"/>
    </row>
    <row r="83" spans="1:11" ht="33.75" customHeight="1" x14ac:dyDescent="0.25">
      <c r="A83" s="112"/>
      <c r="B83" s="36" t="s">
        <v>323</v>
      </c>
      <c r="C83" s="80" t="s">
        <v>38</v>
      </c>
      <c r="D83" s="36"/>
    </row>
    <row r="84" spans="1:11" ht="42.75" customHeight="1" x14ac:dyDescent="0.25">
      <c r="A84" s="132" t="s">
        <v>306</v>
      </c>
      <c r="B84" s="133"/>
      <c r="C84" s="133"/>
      <c r="D84" s="134"/>
    </row>
    <row r="85" spans="1:11" ht="21.75" customHeight="1" x14ac:dyDescent="0.25">
      <c r="A85" s="75">
        <v>8</v>
      </c>
      <c r="B85" s="60" t="s">
        <v>23</v>
      </c>
      <c r="C85" s="40"/>
      <c r="D85" s="36"/>
    </row>
    <row r="86" spans="1:11" ht="31.5" customHeight="1" x14ac:dyDescent="0.25">
      <c r="A86" s="112"/>
      <c r="B86" s="36" t="s">
        <v>22</v>
      </c>
      <c r="C86" s="75" t="s">
        <v>219</v>
      </c>
      <c r="D86" s="36" t="s">
        <v>4</v>
      </c>
    </row>
    <row r="87" spans="1:11" ht="31.5" customHeight="1" x14ac:dyDescent="0.25">
      <c r="A87" s="112"/>
      <c r="B87" s="36" t="s">
        <v>21</v>
      </c>
      <c r="C87" s="75" t="s">
        <v>218</v>
      </c>
      <c r="D87" s="36" t="s">
        <v>4</v>
      </c>
    </row>
    <row r="88" spans="1:11" ht="159" customHeight="1" x14ac:dyDescent="0.25">
      <c r="A88" s="112"/>
      <c r="B88" s="36" t="s">
        <v>19</v>
      </c>
      <c r="C88" s="92" t="s">
        <v>344</v>
      </c>
      <c r="D88" s="36" t="s">
        <v>17</v>
      </c>
    </row>
    <row r="89" spans="1:11" ht="124.5" customHeight="1" x14ac:dyDescent="0.25">
      <c r="A89" s="112"/>
      <c r="B89" s="36" t="s">
        <v>18</v>
      </c>
      <c r="C89" s="92" t="s">
        <v>345</v>
      </c>
      <c r="D89" s="36" t="s">
        <v>17</v>
      </c>
    </row>
    <row r="90" spans="1:11" ht="96.75" customHeight="1" x14ac:dyDescent="0.25">
      <c r="A90" s="110" t="s">
        <v>297</v>
      </c>
      <c r="B90" s="111"/>
      <c r="C90" s="111"/>
      <c r="D90" s="113"/>
    </row>
    <row r="91" spans="1:11" ht="66.75" customHeight="1" x14ac:dyDescent="0.25">
      <c r="A91" s="98">
        <v>9</v>
      </c>
      <c r="B91" s="64" t="s">
        <v>9</v>
      </c>
      <c r="C91" s="45" t="s">
        <v>335</v>
      </c>
      <c r="D91" s="74" t="s">
        <v>4</v>
      </c>
    </row>
    <row r="92" spans="1:11" ht="55.5" customHeight="1" x14ac:dyDescent="0.25">
      <c r="A92" s="110" t="s">
        <v>336</v>
      </c>
      <c r="B92" s="111"/>
      <c r="C92" s="111"/>
      <c r="D92" s="111"/>
    </row>
    <row r="93" spans="1:11" ht="31.5" x14ac:dyDescent="0.25">
      <c r="A93" s="97">
        <v>10</v>
      </c>
      <c r="B93" s="59" t="s">
        <v>213</v>
      </c>
      <c r="C93" s="47" t="s">
        <v>337</v>
      </c>
      <c r="D93" s="36" t="s">
        <v>4</v>
      </c>
      <c r="E93" s="49"/>
      <c r="F93" s="49"/>
      <c r="G93" s="49"/>
      <c r="H93" s="49"/>
      <c r="I93" s="49"/>
      <c r="J93" s="49"/>
      <c r="K93" s="49"/>
    </row>
    <row r="94" spans="1:11" ht="30" customHeight="1" x14ac:dyDescent="0.25">
      <c r="A94" s="110" t="s">
        <v>338</v>
      </c>
      <c r="B94" s="111"/>
      <c r="C94" s="111"/>
      <c r="D94" s="11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104"/>
      <c r="B96" s="106" t="s">
        <v>339</v>
      </c>
      <c r="C96" s="106"/>
      <c r="D96" s="107"/>
    </row>
    <row r="97" spans="1:4" ht="200.25" customHeight="1" x14ac:dyDescent="0.25">
      <c r="A97" s="104"/>
      <c r="B97" s="108" t="s">
        <v>340</v>
      </c>
      <c r="C97" s="108"/>
      <c r="D97" s="109"/>
    </row>
    <row r="98" spans="1:4" ht="68.25" customHeight="1" x14ac:dyDescent="0.25">
      <c r="A98" s="100" t="s">
        <v>204</v>
      </c>
      <c r="B98" s="100"/>
      <c r="C98" s="100"/>
      <c r="D98" s="100"/>
    </row>
  </sheetData>
  <mergeCells count="31">
    <mergeCell ref="A40:A44"/>
    <mergeCell ref="A2:D2"/>
    <mergeCell ref="A3:D3"/>
    <mergeCell ref="A4:D4"/>
    <mergeCell ref="A12:A15"/>
    <mergeCell ref="A17:A20"/>
    <mergeCell ref="A21:D21"/>
    <mergeCell ref="A23:A25"/>
    <mergeCell ref="A27:A31"/>
    <mergeCell ref="A33:A34"/>
    <mergeCell ref="A36:A37"/>
    <mergeCell ref="A38:D38"/>
    <mergeCell ref="A45:D45"/>
    <mergeCell ref="A47:A53"/>
    <mergeCell ref="A54:D54"/>
    <mergeCell ref="A56:A69"/>
    <mergeCell ref="A70:D70"/>
    <mergeCell ref="C68:C69"/>
    <mergeCell ref="B95:D95"/>
    <mergeCell ref="B96:D96"/>
    <mergeCell ref="B97:D97"/>
    <mergeCell ref="A98:D98"/>
    <mergeCell ref="A72:A76"/>
    <mergeCell ref="A77:D77"/>
    <mergeCell ref="A79:A83"/>
    <mergeCell ref="A84:D84"/>
    <mergeCell ref="A86:A89"/>
    <mergeCell ref="A90:D90"/>
    <mergeCell ref="A92:D92"/>
    <mergeCell ref="A94:D94"/>
    <mergeCell ref="A96:A9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opLeftCell="A64" workbookViewId="0">
      <selection activeCell="G70" sqref="G70"/>
    </sheetView>
  </sheetViews>
  <sheetFormatPr defaultRowHeight="15" x14ac:dyDescent="0.25"/>
  <cols>
    <col min="1" max="1" width="9.140625" style="8"/>
    <col min="2" max="2" width="37.140625" style="8" customWidth="1"/>
    <col min="3" max="3" width="28.140625" style="9" customWidth="1"/>
    <col min="4" max="4" width="26.7109375" style="8" customWidth="1"/>
  </cols>
  <sheetData>
    <row r="1" spans="1:4" x14ac:dyDescent="0.25">
      <c r="A1" s="48"/>
      <c r="D1" s="58" t="s">
        <v>371</v>
      </c>
    </row>
    <row r="2" spans="1:4" ht="18.75" x14ac:dyDescent="0.25">
      <c r="A2" s="114" t="s">
        <v>310</v>
      </c>
      <c r="B2" s="114"/>
      <c r="C2" s="114"/>
      <c r="D2" s="114"/>
    </row>
    <row r="3" spans="1:4" ht="18.75" x14ac:dyDescent="0.25">
      <c r="A3" s="148" t="s">
        <v>308</v>
      </c>
      <c r="B3" s="148"/>
      <c r="C3" s="148"/>
      <c r="D3" s="148"/>
    </row>
    <row r="4" spans="1:4" ht="15.75" x14ac:dyDescent="0.25">
      <c r="A4" s="117" t="s">
        <v>62</v>
      </c>
      <c r="B4" s="117"/>
      <c r="C4" s="117"/>
      <c r="D4" s="117"/>
    </row>
    <row r="5" spans="1:4" ht="15.75" x14ac:dyDescent="0.25">
      <c r="A5" s="7"/>
    </row>
    <row r="6" spans="1:4" ht="32.25" customHeight="1" x14ac:dyDescent="0.25">
      <c r="A6" s="79" t="s">
        <v>61</v>
      </c>
      <c r="B6" s="20" t="s">
        <v>60</v>
      </c>
      <c r="C6" s="20" t="s">
        <v>59</v>
      </c>
      <c r="D6" s="64" t="s">
        <v>58</v>
      </c>
    </row>
    <row r="7" spans="1:4" ht="15.75" x14ac:dyDescent="0.25">
      <c r="A7" s="79">
        <v>1</v>
      </c>
      <c r="B7" s="20" t="s">
        <v>57</v>
      </c>
      <c r="C7" s="79"/>
      <c r="D7" s="3" t="s">
        <v>56</v>
      </c>
    </row>
    <row r="8" spans="1:4" ht="31.5" x14ac:dyDescent="0.25">
      <c r="A8" s="77" t="s">
        <v>55</v>
      </c>
      <c r="B8" s="20" t="s">
        <v>54</v>
      </c>
      <c r="C8" s="85" t="s">
        <v>309</v>
      </c>
      <c r="D8" s="3"/>
    </row>
    <row r="9" spans="1:4" ht="15.75" x14ac:dyDescent="0.25">
      <c r="A9" s="77" t="s">
        <v>53</v>
      </c>
      <c r="B9" s="20" t="s">
        <v>52</v>
      </c>
      <c r="C9" s="85">
        <v>53</v>
      </c>
      <c r="D9" s="3"/>
    </row>
    <row r="10" spans="1:4" ht="15.75" x14ac:dyDescent="0.25">
      <c r="A10" s="77" t="s">
        <v>51</v>
      </c>
      <c r="B10" s="20" t="s">
        <v>50</v>
      </c>
      <c r="C10" s="85">
        <v>3.3</v>
      </c>
      <c r="D10" s="3"/>
    </row>
    <row r="11" spans="1:4" ht="31.5" customHeight="1" x14ac:dyDescent="0.25">
      <c r="A11" s="77" t="s">
        <v>49</v>
      </c>
      <c r="B11" s="20" t="s">
        <v>85</v>
      </c>
      <c r="C11" s="86">
        <f>SUM(C12:C15)</f>
        <v>157391.5</v>
      </c>
      <c r="D11" s="3"/>
    </row>
    <row r="12" spans="1:4" ht="15.75" x14ac:dyDescent="0.25">
      <c r="A12" s="142"/>
      <c r="B12" s="10" t="s">
        <v>64</v>
      </c>
      <c r="C12" s="85">
        <v>53827.3</v>
      </c>
      <c r="D12" s="3"/>
    </row>
    <row r="13" spans="1:4" ht="15.75" x14ac:dyDescent="0.25">
      <c r="A13" s="143"/>
      <c r="B13" s="10" t="s">
        <v>65</v>
      </c>
      <c r="C13" s="85">
        <v>68248</v>
      </c>
      <c r="D13" s="3"/>
    </row>
    <row r="14" spans="1:4" ht="15.75" x14ac:dyDescent="0.25">
      <c r="A14" s="143"/>
      <c r="B14" s="10" t="s">
        <v>66</v>
      </c>
      <c r="C14" s="85">
        <v>10207</v>
      </c>
      <c r="D14" s="3"/>
    </row>
    <row r="15" spans="1:4" ht="15.75" x14ac:dyDescent="0.25">
      <c r="A15" s="144"/>
      <c r="B15" s="10" t="s">
        <v>67</v>
      </c>
      <c r="C15" s="85">
        <v>25109.200000000001</v>
      </c>
      <c r="D15" s="3"/>
    </row>
    <row r="16" spans="1:4" ht="34.5" x14ac:dyDescent="0.25">
      <c r="A16" s="77" t="s">
        <v>48</v>
      </c>
      <c r="B16" s="20" t="s">
        <v>47</v>
      </c>
      <c r="C16" s="86">
        <f>SUM(C17:C20)</f>
        <v>14947.140000000001</v>
      </c>
      <c r="D16" s="3"/>
    </row>
    <row r="17" spans="1:4" ht="15.75" x14ac:dyDescent="0.25">
      <c r="A17" s="142"/>
      <c r="B17" s="10" t="s">
        <v>64</v>
      </c>
      <c r="C17" s="87">
        <v>1648.5</v>
      </c>
      <c r="D17" s="3"/>
    </row>
    <row r="18" spans="1:4" ht="15.75" x14ac:dyDescent="0.25">
      <c r="A18" s="143"/>
      <c r="B18" s="10" t="s">
        <v>65</v>
      </c>
      <c r="C18" s="85">
        <v>7759.72</v>
      </c>
      <c r="D18" s="3"/>
    </row>
    <row r="19" spans="1:4" ht="15.75" x14ac:dyDescent="0.25">
      <c r="A19" s="143"/>
      <c r="B19" s="10" t="s">
        <v>66</v>
      </c>
      <c r="C19" s="85">
        <v>1945.73</v>
      </c>
      <c r="D19" s="3"/>
    </row>
    <row r="20" spans="1:4" ht="15.75" x14ac:dyDescent="0.25">
      <c r="A20" s="143"/>
      <c r="B20" s="19" t="s">
        <v>67</v>
      </c>
      <c r="C20" s="85">
        <v>3593.19</v>
      </c>
      <c r="D20" s="3"/>
    </row>
    <row r="21" spans="1:4" ht="19.5" customHeight="1" x14ac:dyDescent="0.25">
      <c r="A21" s="118" t="s">
        <v>87</v>
      </c>
      <c r="B21" s="119"/>
      <c r="C21" s="119"/>
      <c r="D21" s="120"/>
    </row>
    <row r="22" spans="1:4" ht="18.75" customHeight="1" x14ac:dyDescent="0.25">
      <c r="A22" s="79">
        <v>2</v>
      </c>
      <c r="B22" s="64" t="s">
        <v>46</v>
      </c>
      <c r="C22" s="54"/>
      <c r="D22" s="3" t="s">
        <v>4</v>
      </c>
    </row>
    <row r="23" spans="1:4" ht="15.75" customHeight="1" x14ac:dyDescent="0.25">
      <c r="A23" s="135"/>
      <c r="B23" s="10" t="s">
        <v>68</v>
      </c>
      <c r="C23" s="76">
        <v>273.60000000000002</v>
      </c>
      <c r="D23" s="3"/>
    </row>
    <row r="24" spans="1:4" ht="33" customHeight="1" x14ac:dyDescent="0.25">
      <c r="A24" s="135"/>
      <c r="B24" s="10" t="s">
        <v>75</v>
      </c>
      <c r="C24" s="81">
        <v>126.715875</v>
      </c>
      <c r="D24" s="3"/>
    </row>
    <row r="25" spans="1:4" ht="15.75" customHeight="1" x14ac:dyDescent="0.25">
      <c r="A25" s="135"/>
      <c r="B25" s="10" t="s">
        <v>69</v>
      </c>
      <c r="C25" s="73">
        <f>C24/C23</f>
        <v>0.4631428179824561</v>
      </c>
      <c r="D25" s="3"/>
    </row>
    <row r="26" spans="1:4" ht="34.5" x14ac:dyDescent="0.25">
      <c r="A26" s="77" t="s">
        <v>45</v>
      </c>
      <c r="B26" s="2" t="s">
        <v>86</v>
      </c>
      <c r="C26" s="40"/>
      <c r="D26" s="3"/>
    </row>
    <row r="27" spans="1:4" ht="15.75" customHeight="1" x14ac:dyDescent="0.25">
      <c r="A27" s="135"/>
      <c r="B27" s="10" t="s">
        <v>70</v>
      </c>
      <c r="C27" s="81">
        <v>7.0579999999999998</v>
      </c>
      <c r="D27" s="3"/>
    </row>
    <row r="28" spans="1:4" ht="15.75" customHeight="1" x14ac:dyDescent="0.25">
      <c r="A28" s="135"/>
      <c r="B28" s="10" t="s">
        <v>71</v>
      </c>
      <c r="C28" s="81">
        <v>54.41</v>
      </c>
      <c r="D28" s="3"/>
    </row>
    <row r="29" spans="1:4" ht="15.75" customHeight="1" x14ac:dyDescent="0.25">
      <c r="A29" s="135"/>
      <c r="B29" s="10" t="s">
        <v>72</v>
      </c>
      <c r="C29" s="81">
        <v>42.926000000000002</v>
      </c>
      <c r="D29" s="3"/>
    </row>
    <row r="30" spans="1:4" ht="15.75" customHeight="1" x14ac:dyDescent="0.25">
      <c r="A30" s="135"/>
      <c r="B30" s="10" t="s">
        <v>73</v>
      </c>
      <c r="C30" s="81">
        <v>22.191875</v>
      </c>
      <c r="D30" s="3"/>
    </row>
    <row r="31" spans="1:4" ht="15.75" customHeight="1" x14ac:dyDescent="0.25">
      <c r="A31" s="135"/>
      <c r="B31" s="10" t="s">
        <v>74</v>
      </c>
      <c r="C31" s="81">
        <v>0.13</v>
      </c>
      <c r="D31" s="3"/>
    </row>
    <row r="32" spans="1:4" ht="34.5" customHeight="1" x14ac:dyDescent="0.25">
      <c r="A32" s="77" t="s">
        <v>44</v>
      </c>
      <c r="B32" s="2" t="s">
        <v>43</v>
      </c>
      <c r="C32" s="76">
        <v>273.60000000000002</v>
      </c>
      <c r="D32" s="3"/>
    </row>
    <row r="33" spans="1:4" ht="15.75" x14ac:dyDescent="0.25">
      <c r="A33" s="135"/>
      <c r="B33" s="10" t="s">
        <v>68</v>
      </c>
      <c r="C33" s="76">
        <v>273.60000000000002</v>
      </c>
      <c r="D33" s="3"/>
    </row>
    <row r="34" spans="1:4" ht="15.75" x14ac:dyDescent="0.25">
      <c r="A34" s="135"/>
      <c r="B34" s="10" t="s">
        <v>75</v>
      </c>
      <c r="C34" s="81">
        <f>C24</f>
        <v>126.715875</v>
      </c>
      <c r="D34" s="3"/>
    </row>
    <row r="35" spans="1:4" ht="31.5" x14ac:dyDescent="0.25">
      <c r="A35" s="77" t="s">
        <v>42</v>
      </c>
      <c r="B35" s="64" t="s">
        <v>150</v>
      </c>
      <c r="C35" s="40"/>
      <c r="D35" s="3"/>
    </row>
    <row r="36" spans="1:4" ht="15.75" x14ac:dyDescent="0.25">
      <c r="A36" s="135"/>
      <c r="B36" s="10" t="s">
        <v>68</v>
      </c>
      <c r="C36" s="88" t="s">
        <v>311</v>
      </c>
      <c r="D36" s="3"/>
    </row>
    <row r="37" spans="1:4" ht="15.75" x14ac:dyDescent="0.25">
      <c r="A37" s="135"/>
      <c r="B37" s="10" t="s">
        <v>75</v>
      </c>
      <c r="C37" s="55" t="s">
        <v>312</v>
      </c>
      <c r="D37" s="3"/>
    </row>
    <row r="38" spans="1:4" ht="39" customHeight="1" x14ac:dyDescent="0.25">
      <c r="A38" s="136" t="s">
        <v>251</v>
      </c>
      <c r="B38" s="137"/>
      <c r="C38" s="137"/>
      <c r="D38" s="138"/>
    </row>
    <row r="39" spans="1:4" ht="31.5" x14ac:dyDescent="0.25">
      <c r="A39" s="79">
        <v>3</v>
      </c>
      <c r="B39" s="2" t="s">
        <v>40</v>
      </c>
      <c r="C39" s="54"/>
      <c r="D39" s="3" t="s">
        <v>4</v>
      </c>
    </row>
    <row r="40" spans="1:4" ht="15.75" x14ac:dyDescent="0.25">
      <c r="A40" s="104"/>
      <c r="B40" s="71" t="s">
        <v>76</v>
      </c>
      <c r="C40" s="40">
        <v>951.62</v>
      </c>
      <c r="D40" s="3"/>
    </row>
    <row r="41" spans="1:4" ht="15.75" x14ac:dyDescent="0.25">
      <c r="A41" s="104"/>
      <c r="B41" s="71" t="s">
        <v>77</v>
      </c>
      <c r="C41" s="75">
        <v>529.02</v>
      </c>
      <c r="D41" s="3"/>
    </row>
    <row r="42" spans="1:4" ht="31.5" x14ac:dyDescent="0.25">
      <c r="A42" s="104"/>
      <c r="B42" s="71" t="s">
        <v>78</v>
      </c>
      <c r="C42" s="75">
        <v>422.6</v>
      </c>
      <c r="D42" s="3"/>
    </row>
    <row r="43" spans="1:4" ht="15.75" x14ac:dyDescent="0.25">
      <c r="A43" s="104"/>
      <c r="B43" s="71" t="s">
        <v>79</v>
      </c>
      <c r="C43" s="51">
        <f>C41/C40</f>
        <v>0.55591517622580444</v>
      </c>
      <c r="D43" s="3"/>
    </row>
    <row r="44" spans="1:4" ht="15.75" x14ac:dyDescent="0.25">
      <c r="A44" s="104"/>
      <c r="B44" s="71" t="s">
        <v>80</v>
      </c>
      <c r="C44" s="56">
        <f>C42/C40</f>
        <v>0.44408482377419561</v>
      </c>
      <c r="D44" s="3"/>
    </row>
    <row r="45" spans="1:4" ht="72.75" customHeight="1" x14ac:dyDescent="0.25">
      <c r="A45" s="145" t="s">
        <v>313</v>
      </c>
      <c r="B45" s="146"/>
      <c r="C45" s="146"/>
      <c r="D45" s="147"/>
    </row>
    <row r="46" spans="1:4" ht="31.5" x14ac:dyDescent="0.25">
      <c r="A46" s="78">
        <v>4</v>
      </c>
      <c r="B46" s="17" t="s">
        <v>39</v>
      </c>
      <c r="C46" s="54"/>
      <c r="D46" s="3" t="s">
        <v>4</v>
      </c>
    </row>
    <row r="47" spans="1:4" ht="15.75" customHeight="1" x14ac:dyDescent="0.25">
      <c r="A47" s="104"/>
      <c r="B47" s="71" t="s">
        <v>81</v>
      </c>
      <c r="C47" s="75" t="s">
        <v>318</v>
      </c>
      <c r="D47" s="36"/>
    </row>
    <row r="48" spans="1:4" ht="15.75" customHeight="1" x14ac:dyDescent="0.25">
      <c r="A48" s="104"/>
      <c r="B48" s="71" t="s">
        <v>82</v>
      </c>
      <c r="C48" s="75" t="s">
        <v>314</v>
      </c>
      <c r="D48" s="36"/>
    </row>
    <row r="49" spans="1:4" ht="15.75" customHeight="1" x14ac:dyDescent="0.25">
      <c r="A49" s="104"/>
      <c r="B49" s="71" t="s">
        <v>209</v>
      </c>
      <c r="C49" s="75" t="s">
        <v>315</v>
      </c>
      <c r="D49" s="36"/>
    </row>
    <row r="50" spans="1:4" ht="15.75" customHeight="1" x14ac:dyDescent="0.25">
      <c r="A50" s="104"/>
      <c r="B50" s="71" t="s">
        <v>210</v>
      </c>
      <c r="C50" s="75" t="s">
        <v>315</v>
      </c>
      <c r="D50" s="36"/>
    </row>
    <row r="51" spans="1:4" ht="15.75" customHeight="1" x14ac:dyDescent="0.25">
      <c r="A51" s="104"/>
      <c r="B51" s="71" t="s">
        <v>211</v>
      </c>
      <c r="C51" s="75" t="s">
        <v>316</v>
      </c>
      <c r="D51" s="36"/>
    </row>
    <row r="52" spans="1:4" ht="15.75" customHeight="1" x14ac:dyDescent="0.25">
      <c r="A52" s="104"/>
      <c r="B52" s="71" t="s">
        <v>83</v>
      </c>
      <c r="C52" s="75" t="s">
        <v>38</v>
      </c>
      <c r="D52" s="36"/>
    </row>
    <row r="53" spans="1:4" ht="31.5" x14ac:dyDescent="0.25">
      <c r="A53" s="104"/>
      <c r="B53" s="71" t="s">
        <v>84</v>
      </c>
      <c r="C53" s="75" t="s">
        <v>317</v>
      </c>
      <c r="D53" s="36"/>
    </row>
    <row r="54" spans="1:4" ht="19.5" customHeight="1" x14ac:dyDescent="0.25">
      <c r="A54" s="127" t="s">
        <v>151</v>
      </c>
      <c r="B54" s="128"/>
      <c r="C54" s="128"/>
      <c r="D54" s="129"/>
    </row>
    <row r="55" spans="1:4" ht="31.5" x14ac:dyDescent="0.25">
      <c r="A55" s="79">
        <v>5</v>
      </c>
      <c r="B55" s="2" t="s">
        <v>35</v>
      </c>
      <c r="C55" s="75"/>
      <c r="D55" s="79" t="s">
        <v>4</v>
      </c>
    </row>
    <row r="56" spans="1:4" ht="15.75" x14ac:dyDescent="0.25">
      <c r="A56" s="121"/>
      <c r="B56" s="3" t="s">
        <v>160</v>
      </c>
      <c r="C56" s="53">
        <f>C57+C62+C63+C64+C68</f>
        <v>37928.100000000006</v>
      </c>
      <c r="D56" s="20"/>
    </row>
    <row r="57" spans="1:4" ht="83.25" customHeight="1" x14ac:dyDescent="0.25">
      <c r="A57" s="122"/>
      <c r="B57" s="2" t="s">
        <v>227</v>
      </c>
      <c r="C57" s="53">
        <f>SUM(C58:C61)</f>
        <v>7905.6</v>
      </c>
      <c r="D57" s="20"/>
    </row>
    <row r="58" spans="1:4" ht="34.5" customHeight="1" x14ac:dyDescent="0.25">
      <c r="A58" s="122"/>
      <c r="B58" s="3" t="s">
        <v>220</v>
      </c>
      <c r="C58" s="53"/>
      <c r="D58" s="20"/>
    </row>
    <row r="59" spans="1:4" ht="47.25" customHeight="1" x14ac:dyDescent="0.25">
      <c r="A59" s="122"/>
      <c r="B59" s="3" t="s">
        <v>221</v>
      </c>
      <c r="C59" s="53">
        <f>2.3+21.7</f>
        <v>24</v>
      </c>
      <c r="D59" s="20"/>
    </row>
    <row r="60" spans="1:4" ht="47.25" customHeight="1" x14ac:dyDescent="0.25">
      <c r="A60" s="122"/>
      <c r="B60" s="3" t="s">
        <v>222</v>
      </c>
      <c r="C60" s="53"/>
      <c r="D60" s="20"/>
    </row>
    <row r="61" spans="1:4" ht="32.25" customHeight="1" x14ac:dyDescent="0.25">
      <c r="A61" s="122"/>
      <c r="B61" s="3" t="s">
        <v>223</v>
      </c>
      <c r="C61" s="53">
        <f>7141.1+740.5</f>
        <v>7881.6</v>
      </c>
      <c r="D61" s="20"/>
    </row>
    <row r="62" spans="1:4" ht="60.75" customHeight="1" x14ac:dyDescent="0.25">
      <c r="A62" s="122"/>
      <c r="B62" s="2" t="s">
        <v>224</v>
      </c>
      <c r="C62" s="53">
        <f>1440</f>
        <v>1440</v>
      </c>
      <c r="D62" s="20"/>
    </row>
    <row r="63" spans="1:4" ht="67.5" customHeight="1" x14ac:dyDescent="0.25">
      <c r="A63" s="122"/>
      <c r="B63" s="64" t="s">
        <v>225</v>
      </c>
      <c r="C63" s="53">
        <f>5+4+1+15.8+15.9+40.7+19.7</f>
        <v>102.10000000000001</v>
      </c>
      <c r="D63" s="3"/>
    </row>
    <row r="64" spans="1:4" ht="48.75" customHeight="1" x14ac:dyDescent="0.25">
      <c r="A64" s="122"/>
      <c r="B64" s="64" t="s">
        <v>226</v>
      </c>
      <c r="C64" s="52">
        <f>SUM(C65:C67)</f>
        <v>28480.400000000001</v>
      </c>
      <c r="D64" s="3"/>
    </row>
    <row r="65" spans="1:4" ht="29.25" customHeight="1" x14ac:dyDescent="0.25">
      <c r="A65" s="122"/>
      <c r="B65" s="3" t="s">
        <v>228</v>
      </c>
      <c r="C65" s="52">
        <f>12889.4+11009.4</f>
        <v>23898.799999999999</v>
      </c>
      <c r="D65" s="3"/>
    </row>
    <row r="66" spans="1:4" ht="61.5" customHeight="1" x14ac:dyDescent="0.25">
      <c r="A66" s="122"/>
      <c r="B66" s="3" t="s">
        <v>229</v>
      </c>
      <c r="C66" s="52">
        <f>4581.6</f>
        <v>4581.6000000000004</v>
      </c>
      <c r="D66" s="3"/>
    </row>
    <row r="67" spans="1:4" ht="61.5" customHeight="1" x14ac:dyDescent="0.25">
      <c r="A67" s="122"/>
      <c r="B67" s="3" t="s">
        <v>230</v>
      </c>
      <c r="C67" s="52"/>
      <c r="D67" s="3"/>
    </row>
    <row r="68" spans="1:4" ht="63.75" customHeight="1" x14ac:dyDescent="0.25">
      <c r="A68" s="122"/>
      <c r="B68" s="64" t="s">
        <v>231</v>
      </c>
      <c r="C68" s="130"/>
      <c r="D68" s="3"/>
    </row>
    <row r="69" spans="1:4" ht="67.5" customHeight="1" x14ac:dyDescent="0.25">
      <c r="A69" s="123"/>
      <c r="B69" s="64" t="s">
        <v>232</v>
      </c>
      <c r="C69" s="131"/>
      <c r="D69" s="3"/>
    </row>
    <row r="70" spans="1:4" ht="92.25" customHeight="1" x14ac:dyDescent="0.25">
      <c r="A70" s="124" t="s">
        <v>363</v>
      </c>
      <c r="B70" s="125"/>
      <c r="C70" s="125"/>
      <c r="D70" s="126"/>
    </row>
    <row r="71" spans="1:4" ht="34.5" customHeight="1" x14ac:dyDescent="0.25">
      <c r="A71" s="79">
        <v>6</v>
      </c>
      <c r="B71" s="64" t="s">
        <v>270</v>
      </c>
      <c r="C71" s="75"/>
      <c r="D71" s="3" t="s">
        <v>4</v>
      </c>
    </row>
    <row r="72" spans="1:4" ht="45.75" customHeight="1" x14ac:dyDescent="0.25">
      <c r="A72" s="104"/>
      <c r="B72" s="36" t="s">
        <v>246</v>
      </c>
      <c r="C72" s="91" t="s">
        <v>333</v>
      </c>
      <c r="D72" s="36"/>
    </row>
    <row r="73" spans="1:4" ht="33.75" customHeight="1" x14ac:dyDescent="0.25">
      <c r="A73" s="104"/>
      <c r="B73" s="36" t="s">
        <v>237</v>
      </c>
      <c r="C73" s="42" t="s">
        <v>319</v>
      </c>
      <c r="D73" s="36"/>
    </row>
    <row r="74" spans="1:4" ht="33.75" customHeight="1" x14ac:dyDescent="0.25">
      <c r="A74" s="104"/>
      <c r="B74" s="36" t="s">
        <v>238</v>
      </c>
      <c r="C74" s="42" t="s">
        <v>320</v>
      </c>
      <c r="D74" s="36"/>
    </row>
    <row r="75" spans="1:4" ht="33.75" customHeight="1" x14ac:dyDescent="0.25">
      <c r="A75" s="104"/>
      <c r="B75" s="36" t="s">
        <v>236</v>
      </c>
      <c r="C75" s="76" t="s">
        <v>321</v>
      </c>
      <c r="D75" s="36"/>
    </row>
    <row r="76" spans="1:4" ht="33.75" customHeight="1" x14ac:dyDescent="0.25">
      <c r="A76" s="104"/>
      <c r="B76" s="36" t="s">
        <v>239</v>
      </c>
      <c r="C76" s="76" t="s">
        <v>322</v>
      </c>
      <c r="D76" s="36"/>
    </row>
    <row r="77" spans="1:4" ht="48.75" customHeight="1" x14ac:dyDescent="0.25">
      <c r="A77" s="110" t="s">
        <v>190</v>
      </c>
      <c r="B77" s="111"/>
      <c r="C77" s="111"/>
      <c r="D77" s="113"/>
    </row>
    <row r="78" spans="1:4" ht="31.5" customHeight="1" x14ac:dyDescent="0.25">
      <c r="A78" s="79">
        <v>7</v>
      </c>
      <c r="B78" s="60" t="s">
        <v>217</v>
      </c>
      <c r="C78" s="80"/>
      <c r="D78" s="3" t="s">
        <v>4</v>
      </c>
    </row>
    <row r="79" spans="1:4" ht="18.75" customHeight="1" x14ac:dyDescent="0.25">
      <c r="A79" s="112"/>
      <c r="B79" s="36" t="s">
        <v>328</v>
      </c>
      <c r="C79" s="80">
        <v>0</v>
      </c>
      <c r="D79" s="36"/>
    </row>
    <row r="80" spans="1:4" ht="18.75" customHeight="1" x14ac:dyDescent="0.25">
      <c r="A80" s="112"/>
      <c r="B80" s="36" t="s">
        <v>325</v>
      </c>
      <c r="C80" s="80">
        <v>0</v>
      </c>
      <c r="D80" s="36"/>
    </row>
    <row r="81" spans="1:11" ht="33.75" customHeight="1" x14ac:dyDescent="0.25">
      <c r="A81" s="112"/>
      <c r="B81" s="36" t="s">
        <v>326</v>
      </c>
      <c r="C81" s="80">
        <v>446.072</v>
      </c>
      <c r="D81" s="36"/>
    </row>
    <row r="82" spans="1:11" ht="28.5" customHeight="1" x14ac:dyDescent="0.25">
      <c r="A82" s="112"/>
      <c r="B82" s="36" t="s">
        <v>327</v>
      </c>
      <c r="C82" s="80">
        <v>0</v>
      </c>
      <c r="D82" s="36"/>
    </row>
    <row r="83" spans="1:11" ht="33.75" customHeight="1" x14ac:dyDescent="0.25">
      <c r="A83" s="112"/>
      <c r="B83" s="36" t="s">
        <v>323</v>
      </c>
      <c r="C83" s="80">
        <v>0</v>
      </c>
      <c r="D83" s="36"/>
    </row>
    <row r="84" spans="1:11" ht="42.75" customHeight="1" x14ac:dyDescent="0.25">
      <c r="A84" s="132" t="s">
        <v>197</v>
      </c>
      <c r="B84" s="133"/>
      <c r="C84" s="133"/>
      <c r="D84" s="134"/>
    </row>
    <row r="85" spans="1:11" ht="21.75" customHeight="1" x14ac:dyDescent="0.25">
      <c r="A85" s="75">
        <v>8</v>
      </c>
      <c r="B85" s="60" t="s">
        <v>23</v>
      </c>
      <c r="C85" s="40"/>
      <c r="D85" s="36"/>
    </row>
    <row r="86" spans="1:11" ht="31.5" customHeight="1" x14ac:dyDescent="0.25">
      <c r="A86" s="112"/>
      <c r="B86" s="36" t="s">
        <v>22</v>
      </c>
      <c r="C86" s="75" t="s">
        <v>219</v>
      </c>
      <c r="D86" s="36" t="s">
        <v>4</v>
      </c>
    </row>
    <row r="87" spans="1:11" ht="31.5" customHeight="1" x14ac:dyDescent="0.25">
      <c r="A87" s="112"/>
      <c r="B87" s="36" t="s">
        <v>21</v>
      </c>
      <c r="C87" s="75" t="s">
        <v>218</v>
      </c>
      <c r="D87" s="36" t="s">
        <v>4</v>
      </c>
    </row>
    <row r="88" spans="1:11" ht="140.25" customHeight="1" x14ac:dyDescent="0.25">
      <c r="A88" s="112"/>
      <c r="B88" s="36" t="s">
        <v>19</v>
      </c>
      <c r="C88" s="90" t="s">
        <v>346</v>
      </c>
      <c r="D88" s="36" t="s">
        <v>17</v>
      </c>
    </row>
    <row r="89" spans="1:11" ht="124.5" customHeight="1" x14ac:dyDescent="0.25">
      <c r="A89" s="112"/>
      <c r="B89" s="36" t="s">
        <v>18</v>
      </c>
      <c r="C89" s="90" t="s">
        <v>334</v>
      </c>
      <c r="D89" s="36" t="s">
        <v>17</v>
      </c>
    </row>
    <row r="90" spans="1:11" ht="96.75" customHeight="1" x14ac:dyDescent="0.25">
      <c r="A90" s="101" t="s">
        <v>297</v>
      </c>
      <c r="B90" s="102"/>
      <c r="C90" s="102"/>
      <c r="D90" s="103"/>
    </row>
    <row r="91" spans="1:11" ht="66.75" customHeight="1" x14ac:dyDescent="0.25">
      <c r="A91" s="98">
        <v>9</v>
      </c>
      <c r="B91" s="64" t="s">
        <v>9</v>
      </c>
      <c r="C91" s="45" t="s">
        <v>335</v>
      </c>
      <c r="D91" s="74" t="s">
        <v>4</v>
      </c>
    </row>
    <row r="92" spans="1:11" ht="55.5" customHeight="1" x14ac:dyDescent="0.25">
      <c r="A92" s="110" t="s">
        <v>336</v>
      </c>
      <c r="B92" s="111"/>
      <c r="C92" s="111"/>
      <c r="D92" s="111"/>
    </row>
    <row r="93" spans="1:11" ht="31.5" x14ac:dyDescent="0.25">
      <c r="A93" s="97">
        <v>10</v>
      </c>
      <c r="B93" s="59" t="s">
        <v>213</v>
      </c>
      <c r="C93" s="47" t="s">
        <v>337</v>
      </c>
      <c r="D93" s="36" t="s">
        <v>4</v>
      </c>
      <c r="E93" s="49"/>
      <c r="F93" s="49"/>
      <c r="G93" s="49"/>
      <c r="H93" s="49"/>
      <c r="I93" s="49"/>
      <c r="J93" s="49"/>
      <c r="K93" s="49"/>
    </row>
    <row r="94" spans="1:11" ht="30" customHeight="1" x14ac:dyDescent="0.25">
      <c r="A94" s="110" t="s">
        <v>338</v>
      </c>
      <c r="B94" s="111"/>
      <c r="C94" s="111"/>
      <c r="D94" s="11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104"/>
      <c r="B96" s="106" t="s">
        <v>339</v>
      </c>
      <c r="C96" s="106"/>
      <c r="D96" s="107"/>
    </row>
    <row r="97" spans="1:4" ht="200.25" customHeight="1" x14ac:dyDescent="0.25">
      <c r="A97" s="104"/>
      <c r="B97" s="108" t="s">
        <v>340</v>
      </c>
      <c r="C97" s="108"/>
      <c r="D97" s="109"/>
    </row>
    <row r="98" spans="1:4" ht="68.25" customHeight="1" x14ac:dyDescent="0.25">
      <c r="A98" s="100" t="s">
        <v>204</v>
      </c>
      <c r="B98" s="100"/>
      <c r="C98" s="100"/>
      <c r="D98" s="100"/>
    </row>
  </sheetData>
  <mergeCells count="31">
    <mergeCell ref="A40:A44"/>
    <mergeCell ref="A2:D2"/>
    <mergeCell ref="A3:D3"/>
    <mergeCell ref="A4:D4"/>
    <mergeCell ref="A12:A15"/>
    <mergeCell ref="A17:A20"/>
    <mergeCell ref="A21:D21"/>
    <mergeCell ref="A23:A25"/>
    <mergeCell ref="A27:A31"/>
    <mergeCell ref="A33:A34"/>
    <mergeCell ref="A36:A37"/>
    <mergeCell ref="A38:D38"/>
    <mergeCell ref="A90:D90"/>
    <mergeCell ref="A45:D45"/>
    <mergeCell ref="A47:A53"/>
    <mergeCell ref="A54:D54"/>
    <mergeCell ref="A56:A69"/>
    <mergeCell ref="C68:C69"/>
    <mergeCell ref="A70:D70"/>
    <mergeCell ref="A72:A76"/>
    <mergeCell ref="A77:D77"/>
    <mergeCell ref="A79:A83"/>
    <mergeCell ref="A84:D84"/>
    <mergeCell ref="A86:A89"/>
    <mergeCell ref="A98:D98"/>
    <mergeCell ref="A92:D92"/>
    <mergeCell ref="A94:D94"/>
    <mergeCell ref="A96:A97"/>
    <mergeCell ref="B95:D95"/>
    <mergeCell ref="B96:D96"/>
    <mergeCell ref="B97:D9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8"/>
  <sheetViews>
    <sheetView tabSelected="1" workbookViewId="0">
      <selection activeCell="M13" sqref="M13"/>
    </sheetView>
  </sheetViews>
  <sheetFormatPr defaultRowHeight="15" x14ac:dyDescent="0.25"/>
  <cols>
    <col min="1" max="1" width="9.140625" style="8"/>
    <col min="2" max="2" width="37.140625" style="8" customWidth="1"/>
    <col min="3" max="3" width="28.140625" style="9" customWidth="1"/>
    <col min="4" max="4" width="26.7109375" style="8" customWidth="1"/>
  </cols>
  <sheetData>
    <row r="1" spans="1:4" x14ac:dyDescent="0.25">
      <c r="A1" s="48"/>
      <c r="D1" s="58" t="s">
        <v>371</v>
      </c>
    </row>
    <row r="2" spans="1:4" ht="18.75" x14ac:dyDescent="0.25">
      <c r="A2" s="114" t="s">
        <v>310</v>
      </c>
      <c r="B2" s="114"/>
      <c r="C2" s="114"/>
      <c r="D2" s="114"/>
    </row>
    <row r="3" spans="1:4" ht="18.75" x14ac:dyDescent="0.25">
      <c r="A3" s="148" t="s">
        <v>347</v>
      </c>
      <c r="B3" s="148"/>
      <c r="C3" s="148"/>
      <c r="D3" s="148"/>
    </row>
    <row r="4" spans="1:4" ht="15.75" x14ac:dyDescent="0.25">
      <c r="A4" s="117" t="s">
        <v>62</v>
      </c>
      <c r="B4" s="117"/>
      <c r="C4" s="117"/>
      <c r="D4" s="117"/>
    </row>
    <row r="5" spans="1:4" ht="15.75" x14ac:dyDescent="0.25">
      <c r="A5" s="7"/>
    </row>
    <row r="6" spans="1:4" ht="32.25" customHeight="1" x14ac:dyDescent="0.25">
      <c r="A6" s="96" t="s">
        <v>61</v>
      </c>
      <c r="B6" s="20" t="s">
        <v>60</v>
      </c>
      <c r="C6" s="20" t="s">
        <v>59</v>
      </c>
      <c r="D6" s="64" t="s">
        <v>58</v>
      </c>
    </row>
    <row r="7" spans="1:4" ht="15.75" x14ac:dyDescent="0.25">
      <c r="A7" s="96">
        <v>1</v>
      </c>
      <c r="B7" s="20" t="s">
        <v>57</v>
      </c>
      <c r="C7" s="96"/>
      <c r="D7" s="3" t="s">
        <v>56</v>
      </c>
    </row>
    <row r="8" spans="1:4" ht="31.5" x14ac:dyDescent="0.25">
      <c r="A8" s="94" t="s">
        <v>55</v>
      </c>
      <c r="B8" s="20" t="s">
        <v>54</v>
      </c>
      <c r="C8" s="85" t="s">
        <v>348</v>
      </c>
      <c r="D8" s="3"/>
    </row>
    <row r="9" spans="1:4" ht="15.75" x14ac:dyDescent="0.25">
      <c r="A9" s="94" t="s">
        <v>53</v>
      </c>
      <c r="B9" s="20" t="s">
        <v>52</v>
      </c>
      <c r="C9" s="85">
        <v>94</v>
      </c>
      <c r="D9" s="3"/>
    </row>
    <row r="10" spans="1:4" ht="15.75" x14ac:dyDescent="0.25">
      <c r="A10" s="94" t="s">
        <v>51</v>
      </c>
      <c r="B10" s="20" t="s">
        <v>50</v>
      </c>
      <c r="C10" s="85">
        <v>3.6</v>
      </c>
      <c r="D10" s="3"/>
    </row>
    <row r="11" spans="1:4" ht="31.5" customHeight="1" x14ac:dyDescent="0.25">
      <c r="A11" s="94" t="s">
        <v>49</v>
      </c>
      <c r="B11" s="20" t="s">
        <v>85</v>
      </c>
      <c r="C11" s="86">
        <f>SUM(C12:C15)</f>
        <v>0</v>
      </c>
      <c r="D11" s="3"/>
    </row>
    <row r="12" spans="1:4" ht="15.75" x14ac:dyDescent="0.25">
      <c r="A12" s="142"/>
      <c r="B12" s="10" t="s">
        <v>64</v>
      </c>
      <c r="C12" s="85" t="s">
        <v>349</v>
      </c>
      <c r="D12" s="3"/>
    </row>
    <row r="13" spans="1:4" ht="15.75" x14ac:dyDescent="0.25">
      <c r="A13" s="143"/>
      <c r="B13" s="10" t="s">
        <v>65</v>
      </c>
      <c r="C13" s="85" t="s">
        <v>350</v>
      </c>
      <c r="D13" s="3"/>
    </row>
    <row r="14" spans="1:4" ht="15.75" x14ac:dyDescent="0.25">
      <c r="A14" s="143"/>
      <c r="B14" s="10" t="s">
        <v>66</v>
      </c>
      <c r="C14" s="85" t="s">
        <v>351</v>
      </c>
      <c r="D14" s="3"/>
    </row>
    <row r="15" spans="1:4" ht="15.75" x14ac:dyDescent="0.25">
      <c r="A15" s="144"/>
      <c r="B15" s="10" t="s">
        <v>67</v>
      </c>
      <c r="C15" s="85" t="s">
        <v>352</v>
      </c>
      <c r="D15" s="3"/>
    </row>
    <row r="16" spans="1:4" ht="34.5" x14ac:dyDescent="0.25">
      <c r="A16" s="94" t="s">
        <v>48</v>
      </c>
      <c r="B16" s="20" t="s">
        <v>47</v>
      </c>
      <c r="C16" s="99">
        <f>SUM(C17:C20)</f>
        <v>3731.4500000000003</v>
      </c>
      <c r="D16" s="3"/>
    </row>
    <row r="17" spans="1:4" ht="15.75" x14ac:dyDescent="0.25">
      <c r="A17" s="142"/>
      <c r="B17" s="10" t="s">
        <v>64</v>
      </c>
      <c r="C17" s="87">
        <v>58.02</v>
      </c>
      <c r="D17" s="3"/>
    </row>
    <row r="18" spans="1:4" ht="15.75" x14ac:dyDescent="0.25">
      <c r="A18" s="143"/>
      <c r="B18" s="10" t="s">
        <v>65</v>
      </c>
      <c r="C18" s="85">
        <v>629.04</v>
      </c>
      <c r="D18" s="3"/>
    </row>
    <row r="19" spans="1:4" ht="15.75" x14ac:dyDescent="0.25">
      <c r="A19" s="143"/>
      <c r="B19" s="10" t="s">
        <v>66</v>
      </c>
      <c r="C19" s="85">
        <v>244.61</v>
      </c>
      <c r="D19" s="3"/>
    </row>
    <row r="20" spans="1:4" ht="15.75" x14ac:dyDescent="0.25">
      <c r="A20" s="143"/>
      <c r="B20" s="19" t="s">
        <v>67</v>
      </c>
      <c r="C20" s="85">
        <v>2799.78</v>
      </c>
      <c r="D20" s="3"/>
    </row>
    <row r="21" spans="1:4" ht="19.5" customHeight="1" x14ac:dyDescent="0.25">
      <c r="A21" s="118" t="s">
        <v>87</v>
      </c>
      <c r="B21" s="119"/>
      <c r="C21" s="119"/>
      <c r="D21" s="120"/>
    </row>
    <row r="22" spans="1:4" ht="18.75" customHeight="1" x14ac:dyDescent="0.25">
      <c r="A22" s="96">
        <v>2</v>
      </c>
      <c r="B22" s="64" t="s">
        <v>46</v>
      </c>
      <c r="C22" s="54"/>
      <c r="D22" s="3" t="s">
        <v>4</v>
      </c>
    </row>
    <row r="23" spans="1:4" ht="15.75" customHeight="1" x14ac:dyDescent="0.25">
      <c r="A23" s="135"/>
      <c r="B23" s="10" t="s">
        <v>68</v>
      </c>
      <c r="C23" s="93">
        <v>32.299999999999997</v>
      </c>
      <c r="D23" s="3"/>
    </row>
    <row r="24" spans="1:4" ht="33" customHeight="1" x14ac:dyDescent="0.25">
      <c r="A24" s="135"/>
      <c r="B24" s="10" t="s">
        <v>75</v>
      </c>
      <c r="C24" s="81">
        <v>91.334999999999994</v>
      </c>
      <c r="D24" s="3"/>
    </row>
    <row r="25" spans="1:4" ht="15.75" customHeight="1" x14ac:dyDescent="0.25">
      <c r="A25" s="135"/>
      <c r="B25" s="10" t="s">
        <v>69</v>
      </c>
      <c r="C25" s="73">
        <f>C24/C23</f>
        <v>2.8277089783281735</v>
      </c>
      <c r="D25" s="3"/>
    </row>
    <row r="26" spans="1:4" ht="34.5" x14ac:dyDescent="0.25">
      <c r="A26" s="94" t="s">
        <v>45</v>
      </c>
      <c r="B26" s="2" t="s">
        <v>86</v>
      </c>
      <c r="C26" s="40"/>
      <c r="D26" s="3"/>
    </row>
    <row r="27" spans="1:4" ht="15.75" customHeight="1" x14ac:dyDescent="0.25">
      <c r="A27" s="135"/>
      <c r="B27" s="10" t="s">
        <v>70</v>
      </c>
      <c r="C27" s="81">
        <v>7.8140000000000001</v>
      </c>
      <c r="D27" s="3"/>
    </row>
    <row r="28" spans="1:4" ht="15.75" customHeight="1" x14ac:dyDescent="0.25">
      <c r="A28" s="135"/>
      <c r="B28" s="10" t="s">
        <v>71</v>
      </c>
      <c r="C28" s="81">
        <v>31.405999999999999</v>
      </c>
      <c r="D28" s="3"/>
    </row>
    <row r="29" spans="1:4" ht="15.75" customHeight="1" x14ac:dyDescent="0.25">
      <c r="A29" s="135"/>
      <c r="B29" s="10" t="s">
        <v>72</v>
      </c>
      <c r="C29" s="81">
        <v>37.481000000000002</v>
      </c>
      <c r="D29" s="3"/>
    </row>
    <row r="30" spans="1:4" ht="15.75" customHeight="1" x14ac:dyDescent="0.25">
      <c r="A30" s="135"/>
      <c r="B30" s="10" t="s">
        <v>73</v>
      </c>
      <c r="C30" s="81">
        <v>14.634</v>
      </c>
      <c r="D30" s="3"/>
    </row>
    <row r="31" spans="1:4" ht="15.75" customHeight="1" x14ac:dyDescent="0.25">
      <c r="A31" s="135"/>
      <c r="B31" s="10" t="s">
        <v>74</v>
      </c>
      <c r="C31" s="81">
        <v>0</v>
      </c>
      <c r="D31" s="3"/>
    </row>
    <row r="32" spans="1:4" ht="34.5" customHeight="1" x14ac:dyDescent="0.25">
      <c r="A32" s="94" t="s">
        <v>44</v>
      </c>
      <c r="B32" s="2" t="s">
        <v>43</v>
      </c>
      <c r="C32" s="93">
        <v>273.60000000000002</v>
      </c>
      <c r="D32" s="3"/>
    </row>
    <row r="33" spans="1:4" ht="15.75" x14ac:dyDescent="0.25">
      <c r="A33" s="135"/>
      <c r="B33" s="10" t="s">
        <v>68</v>
      </c>
      <c r="C33" s="93">
        <v>32.299999999999997</v>
      </c>
      <c r="D33" s="3"/>
    </row>
    <row r="34" spans="1:4" ht="15.75" x14ac:dyDescent="0.25">
      <c r="A34" s="135"/>
      <c r="B34" s="10" t="s">
        <v>75</v>
      </c>
      <c r="C34" s="81">
        <f>C24</f>
        <v>91.334999999999994</v>
      </c>
      <c r="D34" s="3"/>
    </row>
    <row r="35" spans="1:4" ht="31.5" x14ac:dyDescent="0.25">
      <c r="A35" s="94" t="s">
        <v>42</v>
      </c>
      <c r="B35" s="64" t="s">
        <v>150</v>
      </c>
      <c r="C35" s="40"/>
      <c r="D35" s="3"/>
    </row>
    <row r="36" spans="1:4" ht="15.75" x14ac:dyDescent="0.25">
      <c r="A36" s="135"/>
      <c r="B36" s="10" t="s">
        <v>68</v>
      </c>
      <c r="C36" s="88" t="s">
        <v>359</v>
      </c>
      <c r="D36" s="3"/>
    </row>
    <row r="37" spans="1:4" ht="15.75" x14ac:dyDescent="0.25">
      <c r="A37" s="135"/>
      <c r="B37" s="10" t="s">
        <v>75</v>
      </c>
      <c r="C37" s="55" t="s">
        <v>360</v>
      </c>
      <c r="D37" s="3"/>
    </row>
    <row r="38" spans="1:4" ht="56.25" customHeight="1" x14ac:dyDescent="0.25">
      <c r="A38" s="136" t="s">
        <v>361</v>
      </c>
      <c r="B38" s="137"/>
      <c r="C38" s="137"/>
      <c r="D38" s="138"/>
    </row>
    <row r="39" spans="1:4" ht="31.5" x14ac:dyDescent="0.25">
      <c r="A39" s="96">
        <v>3</v>
      </c>
      <c r="B39" s="2" t="s">
        <v>40</v>
      </c>
      <c r="C39" s="54"/>
      <c r="D39" s="3" t="s">
        <v>4</v>
      </c>
    </row>
    <row r="40" spans="1:4" ht="15.75" x14ac:dyDescent="0.25">
      <c r="A40" s="104"/>
      <c r="B40" s="71" t="s">
        <v>76</v>
      </c>
      <c r="C40" s="40">
        <f>61.983+29.352</f>
        <v>91.334999999999994</v>
      </c>
      <c r="D40" s="3"/>
    </row>
    <row r="41" spans="1:4" ht="15.75" x14ac:dyDescent="0.25">
      <c r="A41" s="104"/>
      <c r="B41" s="71" t="s">
        <v>77</v>
      </c>
      <c r="C41" s="92">
        <v>61.982999999999997</v>
      </c>
      <c r="D41" s="3"/>
    </row>
    <row r="42" spans="1:4" ht="31.5" x14ac:dyDescent="0.25">
      <c r="A42" s="104"/>
      <c r="B42" s="71" t="s">
        <v>78</v>
      </c>
      <c r="C42" s="92">
        <v>29.352</v>
      </c>
      <c r="D42" s="3"/>
    </row>
    <row r="43" spans="1:4" ht="15.75" x14ac:dyDescent="0.25">
      <c r="A43" s="104"/>
      <c r="B43" s="71" t="s">
        <v>79</v>
      </c>
      <c r="C43" s="51">
        <f>C41/C40</f>
        <v>0.67863360157661357</v>
      </c>
      <c r="D43" s="3"/>
    </row>
    <row r="44" spans="1:4" ht="15.75" x14ac:dyDescent="0.25">
      <c r="A44" s="104"/>
      <c r="B44" s="71" t="s">
        <v>80</v>
      </c>
      <c r="C44" s="56">
        <f>C42/C40</f>
        <v>0.32136639842338643</v>
      </c>
      <c r="D44" s="3"/>
    </row>
    <row r="45" spans="1:4" ht="72.75" customHeight="1" x14ac:dyDescent="0.25">
      <c r="A45" s="145" t="s">
        <v>362</v>
      </c>
      <c r="B45" s="146"/>
      <c r="C45" s="146"/>
      <c r="D45" s="147"/>
    </row>
    <row r="46" spans="1:4" ht="31.5" x14ac:dyDescent="0.25">
      <c r="A46" s="95">
        <v>4</v>
      </c>
      <c r="B46" s="17" t="s">
        <v>39</v>
      </c>
      <c r="C46" s="54"/>
      <c r="D46" s="3" t="s">
        <v>4</v>
      </c>
    </row>
    <row r="47" spans="1:4" ht="15.75" customHeight="1" x14ac:dyDescent="0.25">
      <c r="A47" s="104"/>
      <c r="B47" s="71" t="s">
        <v>81</v>
      </c>
      <c r="C47" s="92">
        <f>SUM(C48:C53)</f>
        <v>486.00000000000006</v>
      </c>
      <c r="D47" s="36"/>
    </row>
    <row r="48" spans="1:4" ht="15.75" customHeight="1" x14ac:dyDescent="0.25">
      <c r="A48" s="104"/>
      <c r="B48" s="71" t="s">
        <v>82</v>
      </c>
      <c r="C48" s="92"/>
      <c r="D48" s="36"/>
    </row>
    <row r="49" spans="1:4" ht="15.75" customHeight="1" x14ac:dyDescent="0.25">
      <c r="A49" s="104"/>
      <c r="B49" s="71" t="s">
        <v>209</v>
      </c>
      <c r="C49" s="92">
        <v>16.3</v>
      </c>
      <c r="D49" s="36"/>
    </row>
    <row r="50" spans="1:4" ht="15.75" customHeight="1" x14ac:dyDescent="0.25">
      <c r="A50" s="104"/>
      <c r="B50" s="71" t="s">
        <v>210</v>
      </c>
      <c r="C50" s="92">
        <v>29.3</v>
      </c>
      <c r="D50" s="36"/>
    </row>
    <row r="51" spans="1:4" ht="15.75" customHeight="1" x14ac:dyDescent="0.25">
      <c r="A51" s="104"/>
      <c r="B51" s="71" t="s">
        <v>211</v>
      </c>
      <c r="C51" s="92">
        <v>323.10000000000002</v>
      </c>
      <c r="D51" s="36"/>
    </row>
    <row r="52" spans="1:4" ht="15.75" customHeight="1" x14ac:dyDescent="0.25">
      <c r="A52" s="104"/>
      <c r="B52" s="71" t="s">
        <v>83</v>
      </c>
      <c r="C52" s="92">
        <v>117.3</v>
      </c>
      <c r="D52" s="36"/>
    </row>
    <row r="53" spans="1:4" ht="31.5" x14ac:dyDescent="0.25">
      <c r="A53" s="104"/>
      <c r="B53" s="71" t="s">
        <v>84</v>
      </c>
      <c r="C53" s="92"/>
      <c r="D53" s="36"/>
    </row>
    <row r="54" spans="1:4" ht="19.5" customHeight="1" x14ac:dyDescent="0.25">
      <c r="A54" s="127" t="s">
        <v>151</v>
      </c>
      <c r="B54" s="128"/>
      <c r="C54" s="128"/>
      <c r="D54" s="129"/>
    </row>
    <row r="55" spans="1:4" ht="31.5" x14ac:dyDescent="0.25">
      <c r="A55" s="96">
        <v>5</v>
      </c>
      <c r="B55" s="2" t="s">
        <v>35</v>
      </c>
      <c r="C55" s="92"/>
      <c r="D55" s="96" t="s">
        <v>4</v>
      </c>
    </row>
    <row r="56" spans="1:4" ht="15.75" x14ac:dyDescent="0.25">
      <c r="A56" s="121"/>
      <c r="B56" s="3" t="s">
        <v>160</v>
      </c>
      <c r="C56" s="53">
        <f>C57+C62+C63+C64+C68</f>
        <v>4160.3999999999996</v>
      </c>
      <c r="D56" s="20"/>
    </row>
    <row r="57" spans="1:4" ht="83.25" customHeight="1" x14ac:dyDescent="0.25">
      <c r="A57" s="122"/>
      <c r="B57" s="2" t="s">
        <v>227</v>
      </c>
      <c r="C57" s="53">
        <f>SUM(C58:C61)</f>
        <v>0</v>
      </c>
      <c r="D57" s="20"/>
    </row>
    <row r="58" spans="1:4" ht="34.5" customHeight="1" x14ac:dyDescent="0.25">
      <c r="A58" s="122"/>
      <c r="B58" s="3" t="s">
        <v>220</v>
      </c>
      <c r="C58" s="53"/>
      <c r="D58" s="20"/>
    </row>
    <row r="59" spans="1:4" ht="47.25" customHeight="1" x14ac:dyDescent="0.25">
      <c r="A59" s="122"/>
      <c r="B59" s="3" t="s">
        <v>221</v>
      </c>
      <c r="C59" s="53"/>
      <c r="D59" s="20"/>
    </row>
    <row r="60" spans="1:4" ht="47.25" customHeight="1" x14ac:dyDescent="0.25">
      <c r="A60" s="122"/>
      <c r="B60" s="3" t="s">
        <v>222</v>
      </c>
      <c r="C60" s="53"/>
      <c r="D60" s="20"/>
    </row>
    <row r="61" spans="1:4" ht="32.25" customHeight="1" x14ac:dyDescent="0.25">
      <c r="A61" s="122"/>
      <c r="B61" s="3" t="s">
        <v>223</v>
      </c>
      <c r="C61" s="53"/>
      <c r="D61" s="20"/>
    </row>
    <row r="62" spans="1:4" ht="60.75" customHeight="1" x14ac:dyDescent="0.25">
      <c r="A62" s="122"/>
      <c r="B62" s="2" t="s">
        <v>224</v>
      </c>
      <c r="C62" s="53"/>
      <c r="D62" s="20"/>
    </row>
    <row r="63" spans="1:4" ht="67.5" customHeight="1" x14ac:dyDescent="0.25">
      <c r="A63" s="122"/>
      <c r="B63" s="64" t="s">
        <v>225</v>
      </c>
      <c r="C63" s="53">
        <f>10+39+10</f>
        <v>59</v>
      </c>
      <c r="D63" s="3"/>
    </row>
    <row r="64" spans="1:4" ht="48.75" customHeight="1" x14ac:dyDescent="0.25">
      <c r="A64" s="122"/>
      <c r="B64" s="64" t="s">
        <v>226</v>
      </c>
      <c r="C64" s="52">
        <f>SUM(C65:C67)</f>
        <v>4101.3999999999996</v>
      </c>
      <c r="D64" s="3"/>
    </row>
    <row r="65" spans="1:4" ht="29.25" customHeight="1" x14ac:dyDescent="0.25">
      <c r="A65" s="122"/>
      <c r="B65" s="3" t="s">
        <v>228</v>
      </c>
      <c r="C65" s="52">
        <f>2917.8+785.7</f>
        <v>3703.5</v>
      </c>
      <c r="D65" s="3"/>
    </row>
    <row r="66" spans="1:4" ht="61.5" customHeight="1" x14ac:dyDescent="0.25">
      <c r="A66" s="122"/>
      <c r="B66" s="3" t="s">
        <v>229</v>
      </c>
      <c r="C66" s="52">
        <v>397.9</v>
      </c>
      <c r="D66" s="3"/>
    </row>
    <row r="67" spans="1:4" ht="61.5" customHeight="1" x14ac:dyDescent="0.25">
      <c r="A67" s="122"/>
      <c r="B67" s="3" t="s">
        <v>230</v>
      </c>
      <c r="C67" s="52"/>
      <c r="D67" s="3"/>
    </row>
    <row r="68" spans="1:4" ht="63.75" customHeight="1" x14ac:dyDescent="0.25">
      <c r="A68" s="122"/>
      <c r="B68" s="64" t="s">
        <v>231</v>
      </c>
      <c r="C68" s="130"/>
      <c r="D68" s="3"/>
    </row>
    <row r="69" spans="1:4" ht="67.5" customHeight="1" x14ac:dyDescent="0.25">
      <c r="A69" s="123"/>
      <c r="B69" s="64" t="s">
        <v>232</v>
      </c>
      <c r="C69" s="131"/>
      <c r="D69" s="3"/>
    </row>
    <row r="70" spans="1:4" ht="92.25" customHeight="1" x14ac:dyDescent="0.25">
      <c r="A70" s="124" t="s">
        <v>363</v>
      </c>
      <c r="B70" s="125"/>
      <c r="C70" s="125"/>
      <c r="D70" s="126"/>
    </row>
    <row r="71" spans="1:4" ht="34.5" customHeight="1" x14ac:dyDescent="0.25">
      <c r="A71" s="96">
        <v>6</v>
      </c>
      <c r="B71" s="64" t="s">
        <v>270</v>
      </c>
      <c r="C71" s="92"/>
      <c r="D71" s="3" t="s">
        <v>4</v>
      </c>
    </row>
    <row r="72" spans="1:4" ht="45.75" customHeight="1" x14ac:dyDescent="0.25">
      <c r="A72" s="104"/>
      <c r="B72" s="36" t="s">
        <v>246</v>
      </c>
      <c r="C72" s="93">
        <v>0</v>
      </c>
      <c r="D72" s="36"/>
    </row>
    <row r="73" spans="1:4" ht="33.75" customHeight="1" x14ac:dyDescent="0.25">
      <c r="A73" s="104"/>
      <c r="B73" s="36" t="s">
        <v>237</v>
      </c>
      <c r="C73" s="42" t="s">
        <v>364</v>
      </c>
      <c r="D73" s="36"/>
    </row>
    <row r="74" spans="1:4" ht="33.75" customHeight="1" x14ac:dyDescent="0.25">
      <c r="A74" s="104"/>
      <c r="B74" s="36" t="s">
        <v>238</v>
      </c>
      <c r="C74" s="42" t="s">
        <v>365</v>
      </c>
      <c r="D74" s="36"/>
    </row>
    <row r="75" spans="1:4" ht="33.75" customHeight="1" x14ac:dyDescent="0.25">
      <c r="A75" s="104"/>
      <c r="B75" s="36" t="s">
        <v>236</v>
      </c>
      <c r="C75" s="93" t="s">
        <v>366</v>
      </c>
      <c r="D75" s="36"/>
    </row>
    <row r="76" spans="1:4" ht="33.75" customHeight="1" x14ac:dyDescent="0.25">
      <c r="A76" s="104"/>
      <c r="B76" s="36" t="s">
        <v>239</v>
      </c>
      <c r="C76" s="93" t="s">
        <v>367</v>
      </c>
      <c r="D76" s="36"/>
    </row>
    <row r="77" spans="1:4" ht="48.75" customHeight="1" x14ac:dyDescent="0.25">
      <c r="A77" s="110" t="s">
        <v>190</v>
      </c>
      <c r="B77" s="111"/>
      <c r="C77" s="111"/>
      <c r="D77" s="113"/>
    </row>
    <row r="78" spans="1:4" ht="31.5" customHeight="1" x14ac:dyDescent="0.25">
      <c r="A78" s="96">
        <v>7</v>
      </c>
      <c r="B78" s="60" t="s">
        <v>217</v>
      </c>
      <c r="C78" s="92"/>
      <c r="D78" s="3" t="s">
        <v>4</v>
      </c>
    </row>
    <row r="79" spans="1:4" ht="18.75" customHeight="1" x14ac:dyDescent="0.25">
      <c r="A79" s="112"/>
      <c r="B79" s="36" t="s">
        <v>328</v>
      </c>
      <c r="C79" s="92">
        <v>0</v>
      </c>
      <c r="D79" s="36"/>
    </row>
    <row r="80" spans="1:4" ht="18.75" customHeight="1" x14ac:dyDescent="0.25">
      <c r="A80" s="112"/>
      <c r="B80" s="36" t="s">
        <v>325</v>
      </c>
      <c r="C80" s="92">
        <v>0</v>
      </c>
      <c r="D80" s="36"/>
    </row>
    <row r="81" spans="1:11" ht="33.75" customHeight="1" x14ac:dyDescent="0.25">
      <c r="A81" s="112"/>
      <c r="B81" s="36" t="s">
        <v>326</v>
      </c>
      <c r="C81" s="92">
        <v>0</v>
      </c>
      <c r="D81" s="36"/>
    </row>
    <row r="82" spans="1:11" ht="28.5" customHeight="1" x14ac:dyDescent="0.25">
      <c r="A82" s="112"/>
      <c r="B82" s="36" t="s">
        <v>327</v>
      </c>
      <c r="C82" s="92">
        <v>0</v>
      </c>
      <c r="D82" s="36"/>
    </row>
    <row r="83" spans="1:11" ht="33.75" customHeight="1" x14ac:dyDescent="0.25">
      <c r="A83" s="112"/>
      <c r="B83" s="36" t="s">
        <v>323</v>
      </c>
      <c r="C83" s="92">
        <v>0</v>
      </c>
      <c r="D83" s="36"/>
    </row>
    <row r="84" spans="1:11" ht="42.75" customHeight="1" x14ac:dyDescent="0.25">
      <c r="A84" s="132" t="s">
        <v>306</v>
      </c>
      <c r="B84" s="133"/>
      <c r="C84" s="133"/>
      <c r="D84" s="134"/>
    </row>
    <row r="85" spans="1:11" ht="21.75" customHeight="1" x14ac:dyDescent="0.25">
      <c r="A85" s="92">
        <v>8</v>
      </c>
      <c r="B85" s="60" t="s">
        <v>23</v>
      </c>
      <c r="C85" s="40"/>
      <c r="D85" s="36"/>
    </row>
    <row r="86" spans="1:11" ht="31.5" customHeight="1" x14ac:dyDescent="0.25">
      <c r="A86" s="112"/>
      <c r="B86" s="36" t="s">
        <v>22</v>
      </c>
      <c r="C86" s="92" t="s">
        <v>219</v>
      </c>
      <c r="D86" s="36" t="s">
        <v>4</v>
      </c>
    </row>
    <row r="87" spans="1:11" ht="31.5" customHeight="1" x14ac:dyDescent="0.25">
      <c r="A87" s="112"/>
      <c r="B87" s="36" t="s">
        <v>21</v>
      </c>
      <c r="C87" s="92" t="s">
        <v>218</v>
      </c>
      <c r="D87" s="36" t="s">
        <v>4</v>
      </c>
    </row>
    <row r="88" spans="1:11" ht="140.25" customHeight="1" x14ac:dyDescent="0.25">
      <c r="A88" s="112"/>
      <c r="B88" s="36" t="s">
        <v>19</v>
      </c>
      <c r="C88" s="92" t="s">
        <v>368</v>
      </c>
      <c r="D88" s="36" t="s">
        <v>17</v>
      </c>
    </row>
    <row r="89" spans="1:11" ht="124.5" customHeight="1" x14ac:dyDescent="0.25">
      <c r="A89" s="112"/>
      <c r="B89" s="36" t="s">
        <v>18</v>
      </c>
      <c r="C89" s="92" t="s">
        <v>369</v>
      </c>
      <c r="D89" s="36" t="s">
        <v>17</v>
      </c>
    </row>
    <row r="90" spans="1:11" ht="96.75" customHeight="1" x14ac:dyDescent="0.25">
      <c r="A90" s="110" t="s">
        <v>297</v>
      </c>
      <c r="B90" s="111"/>
      <c r="C90" s="111"/>
      <c r="D90" s="113"/>
    </row>
    <row r="91" spans="1:11" ht="66.75" customHeight="1" x14ac:dyDescent="0.25">
      <c r="A91" s="96">
        <v>9</v>
      </c>
      <c r="B91" s="64" t="s">
        <v>9</v>
      </c>
      <c r="C91" s="45" t="s">
        <v>335</v>
      </c>
      <c r="D91" s="74" t="s">
        <v>4</v>
      </c>
    </row>
    <row r="92" spans="1:11" ht="55.5" customHeight="1" x14ac:dyDescent="0.25">
      <c r="A92" s="110" t="s">
        <v>336</v>
      </c>
      <c r="B92" s="111"/>
      <c r="C92" s="111"/>
      <c r="D92" s="111"/>
    </row>
    <row r="93" spans="1:11" ht="31.5" x14ac:dyDescent="0.25">
      <c r="A93" s="92">
        <v>10</v>
      </c>
      <c r="B93" s="59" t="s">
        <v>213</v>
      </c>
      <c r="C93" s="47" t="s">
        <v>337</v>
      </c>
      <c r="D93" s="36" t="s">
        <v>4</v>
      </c>
      <c r="E93" s="49"/>
      <c r="F93" s="49"/>
      <c r="G93" s="49"/>
      <c r="H93" s="49"/>
      <c r="I93" s="49"/>
      <c r="J93" s="49"/>
      <c r="K93" s="49"/>
    </row>
    <row r="94" spans="1:11" ht="30" customHeight="1" x14ac:dyDescent="0.25">
      <c r="A94" s="110" t="s">
        <v>338</v>
      </c>
      <c r="B94" s="111"/>
      <c r="C94" s="111"/>
      <c r="D94" s="113"/>
      <c r="E94" s="49"/>
      <c r="F94" s="49"/>
      <c r="G94" s="49"/>
      <c r="H94" s="49"/>
      <c r="I94" s="49"/>
      <c r="J94" s="49"/>
      <c r="K94" s="49"/>
    </row>
    <row r="95" spans="1:11" ht="30" customHeight="1" x14ac:dyDescent="0.25">
      <c r="A95" s="70">
        <v>11</v>
      </c>
      <c r="B95" s="105" t="s">
        <v>214</v>
      </c>
      <c r="C95" s="105"/>
      <c r="D95" s="105"/>
      <c r="E95" s="49"/>
      <c r="F95" s="49"/>
      <c r="G95" s="49"/>
      <c r="H95" s="49"/>
      <c r="I95" s="49"/>
      <c r="J95" s="49"/>
      <c r="K95" s="49"/>
    </row>
    <row r="96" spans="1:11" ht="36.75" customHeight="1" x14ac:dyDescent="0.25">
      <c r="A96" s="69"/>
      <c r="B96" s="106" t="s">
        <v>339</v>
      </c>
      <c r="C96" s="106"/>
      <c r="D96" s="107"/>
    </row>
    <row r="97" spans="1:4" ht="200.25" customHeight="1" x14ac:dyDescent="0.25">
      <c r="A97" s="68"/>
      <c r="B97" s="108" t="s">
        <v>340</v>
      </c>
      <c r="C97" s="108"/>
      <c r="D97" s="109"/>
    </row>
    <row r="98" spans="1:4" ht="68.25" customHeight="1" x14ac:dyDescent="0.25">
      <c r="A98" s="100" t="s">
        <v>204</v>
      </c>
      <c r="B98" s="100"/>
      <c r="C98" s="100"/>
      <c r="D98" s="100"/>
    </row>
  </sheetData>
  <mergeCells count="30">
    <mergeCell ref="A40:A44"/>
    <mergeCell ref="A2:D2"/>
    <mergeCell ref="A3:D3"/>
    <mergeCell ref="A4:D4"/>
    <mergeCell ref="A12:A15"/>
    <mergeCell ref="A17:A20"/>
    <mergeCell ref="A21:D21"/>
    <mergeCell ref="A23:A25"/>
    <mergeCell ref="A27:A31"/>
    <mergeCell ref="A33:A34"/>
    <mergeCell ref="A36:A37"/>
    <mergeCell ref="A38:D38"/>
    <mergeCell ref="A90:D90"/>
    <mergeCell ref="A45:D45"/>
    <mergeCell ref="A47:A53"/>
    <mergeCell ref="A54:D54"/>
    <mergeCell ref="A56:A69"/>
    <mergeCell ref="C68:C69"/>
    <mergeCell ref="A70:D70"/>
    <mergeCell ref="A72:A76"/>
    <mergeCell ref="A77:D77"/>
    <mergeCell ref="A79:A83"/>
    <mergeCell ref="A84:D84"/>
    <mergeCell ref="A86:A89"/>
    <mergeCell ref="A98:D98"/>
    <mergeCell ref="A92:D92"/>
    <mergeCell ref="A94:D94"/>
    <mergeCell ref="B95:D95"/>
    <mergeCell ref="B96:D96"/>
    <mergeCell ref="B97:D9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topLeftCell="A121" workbookViewId="0">
      <selection activeCell="F57" sqref="F57"/>
    </sheetView>
  </sheetViews>
  <sheetFormatPr defaultRowHeight="15" x14ac:dyDescent="0.25"/>
  <cols>
    <col min="1" max="1" width="9.140625" style="8"/>
    <col min="2" max="2" width="37.140625" style="8" customWidth="1"/>
    <col min="3" max="3" width="33" style="9" customWidth="1"/>
    <col min="4" max="4" width="24.140625" style="8" customWidth="1"/>
    <col min="7" max="7" width="15.28515625" customWidth="1"/>
  </cols>
  <sheetData>
    <row r="1" spans="1:4" ht="18.75" x14ac:dyDescent="0.25">
      <c r="A1" s="114" t="s">
        <v>63</v>
      </c>
      <c r="B1" s="114"/>
      <c r="C1" s="114"/>
      <c r="D1" s="114"/>
    </row>
    <row r="2" spans="1:4" ht="18.75" x14ac:dyDescent="0.25">
      <c r="A2" s="114" t="s">
        <v>108</v>
      </c>
      <c r="B2" s="114"/>
      <c r="C2" s="114"/>
      <c r="D2" s="114"/>
    </row>
    <row r="3" spans="1:4" ht="15.75" x14ac:dyDescent="0.25">
      <c r="A3" s="117" t="s">
        <v>62</v>
      </c>
      <c r="B3" s="117"/>
      <c r="C3" s="117"/>
      <c r="D3" s="117"/>
    </row>
    <row r="4" spans="1:4" ht="15.75" x14ac:dyDescent="0.25">
      <c r="A4" s="7"/>
    </row>
    <row r="5" spans="1:4" ht="32.25" customHeight="1" x14ac:dyDescent="0.25">
      <c r="A5" s="1" t="s">
        <v>61</v>
      </c>
      <c r="B5" s="4" t="s">
        <v>60</v>
      </c>
      <c r="C5" s="4" t="s">
        <v>59</v>
      </c>
      <c r="D5" s="22" t="s">
        <v>58</v>
      </c>
    </row>
    <row r="6" spans="1:4" ht="15.75" x14ac:dyDescent="0.25">
      <c r="A6" s="1">
        <v>1</v>
      </c>
      <c r="B6" s="4" t="s">
        <v>57</v>
      </c>
      <c r="C6" s="1"/>
      <c r="D6" s="3" t="s">
        <v>56</v>
      </c>
    </row>
    <row r="7" spans="1:4" ht="30" x14ac:dyDescent="0.25">
      <c r="A7" s="6" t="s">
        <v>55</v>
      </c>
      <c r="B7" s="4" t="s">
        <v>54</v>
      </c>
      <c r="C7" s="41" t="s">
        <v>120</v>
      </c>
      <c r="D7" s="3"/>
    </row>
    <row r="8" spans="1:4" ht="15.75" x14ac:dyDescent="0.25">
      <c r="A8" s="6" t="s">
        <v>53</v>
      </c>
      <c r="B8" s="4" t="s">
        <v>52</v>
      </c>
      <c r="C8" s="41">
        <v>71</v>
      </c>
      <c r="D8" s="3"/>
    </row>
    <row r="9" spans="1:4" ht="15.75" x14ac:dyDescent="0.25">
      <c r="A9" s="6" t="s">
        <v>51</v>
      </c>
      <c r="B9" s="4" t="s">
        <v>50</v>
      </c>
      <c r="C9" s="41" t="s">
        <v>121</v>
      </c>
      <c r="D9" s="3"/>
    </row>
    <row r="10" spans="1:4" ht="31.5" customHeight="1" x14ac:dyDescent="0.25">
      <c r="A10" s="6" t="s">
        <v>49</v>
      </c>
      <c r="B10" s="4" t="s">
        <v>85</v>
      </c>
      <c r="C10" s="41" t="s">
        <v>122</v>
      </c>
      <c r="D10" s="3"/>
    </row>
    <row r="11" spans="1:4" ht="15.75" x14ac:dyDescent="0.25">
      <c r="A11" s="116"/>
      <c r="B11" s="10" t="s">
        <v>64</v>
      </c>
      <c r="C11" s="41" t="s">
        <v>123</v>
      </c>
      <c r="D11" s="3"/>
    </row>
    <row r="12" spans="1:4" ht="15.75" x14ac:dyDescent="0.25">
      <c r="A12" s="116"/>
      <c r="B12" s="10" t="s">
        <v>65</v>
      </c>
      <c r="C12" s="41" t="s">
        <v>124</v>
      </c>
      <c r="D12" s="3"/>
    </row>
    <row r="13" spans="1:4" ht="15.75" x14ac:dyDescent="0.25">
      <c r="A13" s="116"/>
      <c r="B13" s="10" t="s">
        <v>66</v>
      </c>
      <c r="C13" s="41" t="s">
        <v>125</v>
      </c>
      <c r="D13" s="3"/>
    </row>
    <row r="14" spans="1:4" ht="15.75" x14ac:dyDescent="0.25">
      <c r="A14" s="116"/>
      <c r="B14" s="10" t="s">
        <v>67</v>
      </c>
      <c r="C14" s="41" t="s">
        <v>126</v>
      </c>
      <c r="D14" s="3"/>
    </row>
    <row r="15" spans="1:4" ht="34.5" x14ac:dyDescent="0.25">
      <c r="A15" s="6" t="s">
        <v>48</v>
      </c>
      <c r="B15" s="4" t="s">
        <v>47</v>
      </c>
      <c r="C15" s="41" t="s">
        <v>127</v>
      </c>
      <c r="D15" s="3"/>
    </row>
    <row r="16" spans="1:4" ht="15.75" x14ac:dyDescent="0.25">
      <c r="A16" s="116"/>
      <c r="B16" s="10" t="s">
        <v>64</v>
      </c>
      <c r="C16" s="41" t="s">
        <v>128</v>
      </c>
      <c r="D16" s="3"/>
    </row>
    <row r="17" spans="1:4" ht="15.75" x14ac:dyDescent="0.25">
      <c r="A17" s="116"/>
      <c r="B17" s="10" t="s">
        <v>65</v>
      </c>
      <c r="C17" s="41" t="s">
        <v>129</v>
      </c>
      <c r="D17" s="3"/>
    </row>
    <row r="18" spans="1:4" ht="15.75" x14ac:dyDescent="0.25">
      <c r="A18" s="116"/>
      <c r="B18" s="10" t="s">
        <v>66</v>
      </c>
      <c r="C18" s="41" t="s">
        <v>130</v>
      </c>
      <c r="D18" s="3"/>
    </row>
    <row r="19" spans="1:4" ht="15.75" x14ac:dyDescent="0.25">
      <c r="A19" s="116"/>
      <c r="B19" s="10" t="s">
        <v>67</v>
      </c>
      <c r="C19" s="41" t="s">
        <v>131</v>
      </c>
      <c r="D19" s="3"/>
    </row>
    <row r="20" spans="1:4" ht="25.5" customHeight="1" x14ac:dyDescent="0.25">
      <c r="A20" s="118" t="s">
        <v>87</v>
      </c>
      <c r="B20" s="119"/>
      <c r="C20" s="119"/>
      <c r="D20" s="120"/>
    </row>
    <row r="21" spans="1:4" ht="18.75" customHeight="1" x14ac:dyDescent="0.25">
      <c r="A21" s="1">
        <v>2</v>
      </c>
      <c r="B21" s="4" t="s">
        <v>46</v>
      </c>
      <c r="C21" s="37"/>
      <c r="D21" s="3" t="s">
        <v>4</v>
      </c>
    </row>
    <row r="22" spans="1:4" ht="15.75" customHeight="1" x14ac:dyDescent="0.25">
      <c r="A22" s="135"/>
      <c r="B22" s="10" t="s">
        <v>68</v>
      </c>
      <c r="C22" s="41">
        <f>37.3-0.7</f>
        <v>36.599999999999994</v>
      </c>
      <c r="D22" s="3"/>
    </row>
    <row r="23" spans="1:4" ht="36.75" customHeight="1" x14ac:dyDescent="0.25">
      <c r="A23" s="135"/>
      <c r="B23" s="10" t="s">
        <v>149</v>
      </c>
      <c r="C23" s="41" t="s">
        <v>152</v>
      </c>
      <c r="D23" s="3"/>
    </row>
    <row r="24" spans="1:4" ht="15.75" customHeight="1" x14ac:dyDescent="0.25">
      <c r="A24" s="135"/>
      <c r="B24" s="10" t="s">
        <v>69</v>
      </c>
      <c r="C24" s="50">
        <v>1.8130054644808744</v>
      </c>
      <c r="D24" s="3"/>
    </row>
    <row r="25" spans="1:4" ht="34.5" x14ac:dyDescent="0.25">
      <c r="A25" s="6" t="s">
        <v>45</v>
      </c>
      <c r="B25" s="2" t="s">
        <v>86</v>
      </c>
      <c r="C25" s="41">
        <f>C27+C28+C29+C30+C31+C26</f>
        <v>66.356000000000009</v>
      </c>
      <c r="D25" s="3"/>
    </row>
    <row r="26" spans="1:4" ht="15.75" x14ac:dyDescent="0.25">
      <c r="A26" s="6"/>
      <c r="B26" s="10" t="s">
        <v>133</v>
      </c>
      <c r="C26" s="41">
        <v>0.64100000000000001</v>
      </c>
      <c r="D26" s="3"/>
    </row>
    <row r="27" spans="1:4" ht="15.75" customHeight="1" x14ac:dyDescent="0.25">
      <c r="A27" s="135"/>
      <c r="B27" s="10" t="s">
        <v>70</v>
      </c>
      <c r="C27" s="41">
        <v>12.401</v>
      </c>
      <c r="D27" s="3"/>
    </row>
    <row r="28" spans="1:4" ht="15.75" customHeight="1" x14ac:dyDescent="0.25">
      <c r="A28" s="135"/>
      <c r="B28" s="10" t="s">
        <v>71</v>
      </c>
      <c r="C28" s="41">
        <v>16.5</v>
      </c>
      <c r="D28" s="3"/>
    </row>
    <row r="29" spans="1:4" ht="15.75" customHeight="1" x14ac:dyDescent="0.25">
      <c r="A29" s="135"/>
      <c r="B29" s="10" t="s">
        <v>72</v>
      </c>
      <c r="C29" s="41">
        <f>29.591</f>
        <v>29.591000000000001</v>
      </c>
      <c r="D29" s="3"/>
    </row>
    <row r="30" spans="1:4" ht="15.75" customHeight="1" x14ac:dyDescent="0.25">
      <c r="A30" s="135"/>
      <c r="B30" s="10" t="s">
        <v>73</v>
      </c>
      <c r="C30" s="41">
        <f>7.223</f>
        <v>7.2229999999999999</v>
      </c>
      <c r="D30" s="3"/>
    </row>
    <row r="31" spans="1:4" ht="15.75" customHeight="1" x14ac:dyDescent="0.25">
      <c r="A31" s="135"/>
      <c r="B31" s="10" t="s">
        <v>74</v>
      </c>
      <c r="C31" s="41">
        <v>0</v>
      </c>
      <c r="D31" s="3"/>
    </row>
    <row r="32" spans="1:4" ht="32.25" customHeight="1" x14ac:dyDescent="0.25">
      <c r="A32" s="6" t="s">
        <v>44</v>
      </c>
      <c r="B32" s="2" t="s">
        <v>43</v>
      </c>
      <c r="C32" s="37"/>
      <c r="D32" s="3"/>
    </row>
    <row r="33" spans="1:4" ht="15.75" x14ac:dyDescent="0.25">
      <c r="A33" s="135"/>
      <c r="B33" s="10" t="s">
        <v>68</v>
      </c>
      <c r="C33" s="53">
        <v>37.299999999999997</v>
      </c>
      <c r="D33" s="3"/>
    </row>
    <row r="34" spans="1:4" ht="15.75" x14ac:dyDescent="0.25">
      <c r="A34" s="135"/>
      <c r="B34" s="10" t="s">
        <v>75</v>
      </c>
      <c r="C34" s="37" t="s">
        <v>152</v>
      </c>
      <c r="D34" s="3"/>
    </row>
    <row r="35" spans="1:4" ht="31.5" x14ac:dyDescent="0.25">
      <c r="A35" s="6" t="s">
        <v>42</v>
      </c>
      <c r="B35" s="5" t="s">
        <v>41</v>
      </c>
      <c r="C35" s="40"/>
      <c r="D35" s="3"/>
    </row>
    <row r="36" spans="1:4" ht="15.75" x14ac:dyDescent="0.25">
      <c r="A36" s="135"/>
      <c r="B36" s="10" t="s">
        <v>68</v>
      </c>
      <c r="C36" s="57">
        <v>0</v>
      </c>
      <c r="D36" s="3"/>
    </row>
    <row r="37" spans="1:4" ht="15.75" x14ac:dyDescent="0.25">
      <c r="A37" s="135"/>
      <c r="B37" s="10" t="s">
        <v>75</v>
      </c>
      <c r="C37" s="37">
        <v>0</v>
      </c>
      <c r="D37" s="3"/>
    </row>
    <row r="38" spans="1:4" ht="93.75" customHeight="1" x14ac:dyDescent="0.25">
      <c r="A38" s="145" t="s">
        <v>203</v>
      </c>
      <c r="B38" s="146"/>
      <c r="C38" s="146"/>
      <c r="D38" s="147"/>
    </row>
    <row r="39" spans="1:4" ht="31.5" x14ac:dyDescent="0.25">
      <c r="A39" s="1">
        <v>3</v>
      </c>
      <c r="B39" s="2" t="s">
        <v>40</v>
      </c>
      <c r="C39" s="37" t="s">
        <v>135</v>
      </c>
      <c r="D39" s="3" t="s">
        <v>4</v>
      </c>
    </row>
    <row r="40" spans="1:4" ht="15.75" x14ac:dyDescent="0.25">
      <c r="A40" s="135"/>
      <c r="B40" s="10" t="s">
        <v>76</v>
      </c>
      <c r="C40" s="40" t="s">
        <v>153</v>
      </c>
      <c r="D40" s="3"/>
    </row>
    <row r="41" spans="1:4" ht="15.75" x14ac:dyDescent="0.25">
      <c r="A41" s="135"/>
      <c r="B41" s="10" t="s">
        <v>77</v>
      </c>
      <c r="C41" s="37" t="s">
        <v>154</v>
      </c>
      <c r="D41" s="3"/>
    </row>
    <row r="42" spans="1:4" ht="31.5" x14ac:dyDescent="0.25">
      <c r="A42" s="135"/>
      <c r="B42" s="10" t="s">
        <v>78</v>
      </c>
      <c r="C42" s="37" t="s">
        <v>155</v>
      </c>
      <c r="D42" s="3"/>
    </row>
    <row r="43" spans="1:4" ht="15.75" x14ac:dyDescent="0.25">
      <c r="A43" s="135"/>
      <c r="B43" s="10" t="s">
        <v>79</v>
      </c>
      <c r="C43" s="51" t="s">
        <v>156</v>
      </c>
      <c r="D43" s="3"/>
    </row>
    <row r="44" spans="1:4" ht="15.75" x14ac:dyDescent="0.25">
      <c r="A44" s="135"/>
      <c r="B44" s="10" t="s">
        <v>80</v>
      </c>
      <c r="C44" s="51" t="s">
        <v>157</v>
      </c>
      <c r="D44" s="3"/>
    </row>
    <row r="45" spans="1:4" ht="102.75" customHeight="1" x14ac:dyDescent="0.25">
      <c r="A45" s="145" t="s">
        <v>158</v>
      </c>
      <c r="B45" s="146"/>
      <c r="C45" s="146"/>
      <c r="D45" s="147"/>
    </row>
    <row r="46" spans="1:4" ht="31.5" x14ac:dyDescent="0.25">
      <c r="A46" s="1">
        <v>4</v>
      </c>
      <c r="B46" s="5" t="s">
        <v>39</v>
      </c>
      <c r="C46" s="1" t="s">
        <v>15</v>
      </c>
      <c r="D46" s="3" t="s">
        <v>4</v>
      </c>
    </row>
    <row r="47" spans="1:4" ht="15.75" customHeight="1" x14ac:dyDescent="0.25">
      <c r="A47" s="135"/>
      <c r="B47" s="10" t="s">
        <v>81</v>
      </c>
      <c r="C47" s="40" t="s">
        <v>159</v>
      </c>
      <c r="D47" s="3"/>
    </row>
    <row r="48" spans="1:4" ht="15.75" customHeight="1" x14ac:dyDescent="0.25">
      <c r="A48" s="135"/>
      <c r="B48" s="10" t="s">
        <v>82</v>
      </c>
      <c r="C48" s="37">
        <v>0</v>
      </c>
      <c r="D48" s="3"/>
    </row>
    <row r="49" spans="1:6" ht="15.75" customHeight="1" x14ac:dyDescent="0.25">
      <c r="A49" s="135"/>
      <c r="B49" s="10" t="s">
        <v>83</v>
      </c>
      <c r="C49" s="37"/>
      <c r="D49" s="3"/>
    </row>
    <row r="50" spans="1:6" ht="31.5" x14ac:dyDescent="0.25">
      <c r="A50" s="135"/>
      <c r="B50" s="10" t="s">
        <v>84</v>
      </c>
      <c r="C50" s="37" t="s">
        <v>159</v>
      </c>
      <c r="D50" s="3"/>
    </row>
    <row r="51" spans="1:6" ht="30.75" customHeight="1" x14ac:dyDescent="0.25">
      <c r="A51" s="127" t="s">
        <v>151</v>
      </c>
      <c r="B51" s="128"/>
      <c r="C51" s="128"/>
      <c r="D51" s="129"/>
    </row>
    <row r="52" spans="1:6" ht="31.5" customHeight="1" x14ac:dyDescent="0.25">
      <c r="A52" s="1">
        <v>5</v>
      </c>
      <c r="B52" s="5" t="s">
        <v>37</v>
      </c>
      <c r="C52" s="34" t="s">
        <v>38</v>
      </c>
      <c r="D52" s="3" t="s">
        <v>36</v>
      </c>
    </row>
    <row r="53" spans="1:6" ht="15" customHeight="1" x14ac:dyDescent="0.25">
      <c r="A53" s="3"/>
      <c r="B53" s="5"/>
      <c r="C53" s="3"/>
      <c r="D53" s="23"/>
    </row>
    <row r="54" spans="1:6" ht="30.75" customHeight="1" x14ac:dyDescent="0.25">
      <c r="A54" s="127" t="s">
        <v>88</v>
      </c>
      <c r="B54" s="128"/>
      <c r="C54" s="128"/>
      <c r="D54" s="129"/>
    </row>
    <row r="55" spans="1:6" ht="31.5" x14ac:dyDescent="0.25">
      <c r="A55" s="21">
        <v>6</v>
      </c>
      <c r="B55" s="2" t="s">
        <v>35</v>
      </c>
      <c r="C55" s="21"/>
      <c r="D55" s="21" t="s">
        <v>4</v>
      </c>
    </row>
    <row r="56" spans="1:6" ht="15.75" x14ac:dyDescent="0.25">
      <c r="A56" s="121"/>
      <c r="B56" s="3" t="s">
        <v>160</v>
      </c>
      <c r="C56" s="26">
        <f>C57+C65+C70+C81+C82+C67</f>
        <v>4260</v>
      </c>
      <c r="D56" s="20"/>
      <c r="E56" s="27"/>
      <c r="F56" s="27"/>
    </row>
    <row r="57" spans="1:6" ht="83.25" customHeight="1" x14ac:dyDescent="0.25">
      <c r="A57" s="122"/>
      <c r="B57" s="28" t="s">
        <v>161</v>
      </c>
      <c r="C57" s="53">
        <f>SUM(C58:C64)</f>
        <v>916</v>
      </c>
      <c r="D57" s="20"/>
    </row>
    <row r="58" spans="1:6" ht="15.75" customHeight="1" x14ac:dyDescent="0.25">
      <c r="A58" s="122"/>
      <c r="B58" s="28" t="s">
        <v>162</v>
      </c>
      <c r="C58" s="26">
        <v>0</v>
      </c>
      <c r="D58" s="21"/>
    </row>
    <row r="59" spans="1:6" ht="15.75" customHeight="1" x14ac:dyDescent="0.25">
      <c r="A59" s="122"/>
      <c r="B59" s="3" t="s">
        <v>163</v>
      </c>
      <c r="C59" s="26">
        <v>0</v>
      </c>
      <c r="D59" s="20"/>
      <c r="E59" s="27"/>
    </row>
    <row r="60" spans="1:6" ht="15.75" customHeight="1" x14ac:dyDescent="0.25">
      <c r="A60" s="122"/>
      <c r="B60" s="3" t="s">
        <v>164</v>
      </c>
      <c r="C60" s="26">
        <v>739</v>
      </c>
      <c r="D60" s="20"/>
    </row>
    <row r="61" spans="1:6" ht="15.75" customHeight="1" x14ac:dyDescent="0.25">
      <c r="A61" s="122"/>
      <c r="B61" s="3" t="s">
        <v>165</v>
      </c>
      <c r="C61" s="26">
        <v>0</v>
      </c>
      <c r="D61" s="20"/>
    </row>
    <row r="62" spans="1:6" ht="47.25" customHeight="1" x14ac:dyDescent="0.25">
      <c r="A62" s="122"/>
      <c r="B62" s="3" t="s">
        <v>166</v>
      </c>
      <c r="C62" s="26">
        <v>0</v>
      </c>
      <c r="D62" s="20"/>
      <c r="E62" s="27"/>
    </row>
    <row r="63" spans="1:6" ht="47.25" customHeight="1" x14ac:dyDescent="0.25">
      <c r="A63" s="122"/>
      <c r="B63" s="3" t="s">
        <v>134</v>
      </c>
      <c r="C63" s="26">
        <f>30+147</f>
        <v>177</v>
      </c>
      <c r="D63" s="20"/>
      <c r="E63" s="27"/>
    </row>
    <row r="64" spans="1:6" ht="32.25" customHeight="1" x14ac:dyDescent="0.25">
      <c r="A64" s="122"/>
      <c r="B64" s="3" t="s">
        <v>167</v>
      </c>
      <c r="C64" s="53">
        <v>0</v>
      </c>
      <c r="D64" s="20"/>
      <c r="E64" s="27"/>
    </row>
    <row r="65" spans="1:6" ht="60.75" customHeight="1" x14ac:dyDescent="0.25">
      <c r="A65" s="122"/>
      <c r="B65" s="28" t="s">
        <v>168</v>
      </c>
      <c r="C65" s="53">
        <v>0</v>
      </c>
      <c r="D65" s="20"/>
      <c r="E65" s="27"/>
    </row>
    <row r="66" spans="1:6" ht="31.5" x14ac:dyDescent="0.25">
      <c r="A66" s="122"/>
      <c r="B66" s="2" t="s">
        <v>169</v>
      </c>
      <c r="C66" s="53">
        <v>0</v>
      </c>
      <c r="D66" s="20"/>
    </row>
    <row r="67" spans="1:6" ht="67.5" customHeight="1" x14ac:dyDescent="0.25">
      <c r="A67" s="122"/>
      <c r="B67" s="3" t="s">
        <v>170</v>
      </c>
      <c r="C67" s="53">
        <f>SUM(C68:C69)</f>
        <v>35</v>
      </c>
      <c r="D67" s="3"/>
      <c r="E67" s="27"/>
    </row>
    <row r="68" spans="1:6" ht="15.75" x14ac:dyDescent="0.25">
      <c r="A68" s="122"/>
      <c r="B68" s="29" t="s">
        <v>171</v>
      </c>
      <c r="C68" s="53">
        <v>0</v>
      </c>
      <c r="D68" s="3"/>
    </row>
    <row r="69" spans="1:6" ht="66.75" customHeight="1" x14ac:dyDescent="0.25">
      <c r="A69" s="122"/>
      <c r="B69" s="3" t="s">
        <v>172</v>
      </c>
      <c r="C69" s="52">
        <v>35</v>
      </c>
      <c r="D69" s="3"/>
    </row>
    <row r="70" spans="1:6" ht="48.75" customHeight="1" x14ac:dyDescent="0.25">
      <c r="A70" s="122"/>
      <c r="B70" s="3" t="s">
        <v>173</v>
      </c>
      <c r="C70" s="52">
        <f>C71+C76</f>
        <v>2864</v>
      </c>
      <c r="D70" s="3"/>
      <c r="E70" s="27"/>
    </row>
    <row r="71" spans="1:6" ht="15.75" x14ac:dyDescent="0.25">
      <c r="A71" s="122"/>
      <c r="B71" s="22" t="s">
        <v>174</v>
      </c>
      <c r="C71" s="52">
        <f>C72+C73+C74+C75</f>
        <v>2864</v>
      </c>
      <c r="D71" s="22"/>
    </row>
    <row r="72" spans="1:6" ht="18" customHeight="1" x14ac:dyDescent="0.25">
      <c r="A72" s="122"/>
      <c r="B72" s="3" t="s">
        <v>175</v>
      </c>
      <c r="C72" s="30">
        <v>2864</v>
      </c>
      <c r="D72" s="3"/>
      <c r="E72" s="27"/>
      <c r="F72" s="27"/>
    </row>
    <row r="73" spans="1:6" ht="18" customHeight="1" x14ac:dyDescent="0.25">
      <c r="A73" s="122"/>
      <c r="B73" s="3" t="s">
        <v>176</v>
      </c>
      <c r="C73" s="30">
        <v>0</v>
      </c>
      <c r="D73" s="3"/>
      <c r="E73" s="27"/>
    </row>
    <row r="74" spans="1:6" ht="61.5" customHeight="1" x14ac:dyDescent="0.25">
      <c r="A74" s="122"/>
      <c r="B74" s="3" t="s">
        <v>177</v>
      </c>
      <c r="C74" s="30">
        <v>0</v>
      </c>
      <c r="D74" s="3"/>
      <c r="E74" s="27"/>
    </row>
    <row r="75" spans="1:6" ht="45.75" customHeight="1" x14ac:dyDescent="0.25">
      <c r="A75" s="122"/>
      <c r="B75" s="3" t="s">
        <v>178</v>
      </c>
      <c r="C75" s="30">
        <v>0</v>
      </c>
      <c r="D75" s="3"/>
      <c r="E75" s="27"/>
    </row>
    <row r="76" spans="1:6" ht="15.75" x14ac:dyDescent="0.25">
      <c r="A76" s="122"/>
      <c r="B76" s="22" t="s">
        <v>179</v>
      </c>
      <c r="C76" s="30">
        <v>0</v>
      </c>
      <c r="D76" s="22"/>
    </row>
    <row r="77" spans="1:6" ht="27" customHeight="1" x14ac:dyDescent="0.25">
      <c r="A77" s="122"/>
      <c r="B77" s="22" t="s">
        <v>180</v>
      </c>
      <c r="C77" s="30">
        <v>0</v>
      </c>
      <c r="D77" s="22"/>
    </row>
    <row r="78" spans="1:6" ht="19.5" customHeight="1" x14ac:dyDescent="0.25">
      <c r="A78" s="122"/>
      <c r="B78" s="22" t="s">
        <v>181</v>
      </c>
      <c r="C78" s="30">
        <v>0</v>
      </c>
      <c r="D78" s="22"/>
    </row>
    <row r="79" spans="1:6" ht="28.5" customHeight="1" x14ac:dyDescent="0.25">
      <c r="A79" s="122"/>
      <c r="B79" s="22" t="s">
        <v>182</v>
      </c>
      <c r="C79" s="30">
        <v>0</v>
      </c>
      <c r="D79" s="22"/>
    </row>
    <row r="80" spans="1:6" ht="93" customHeight="1" x14ac:dyDescent="0.25">
      <c r="A80" s="122"/>
      <c r="B80" s="22" t="s">
        <v>183</v>
      </c>
      <c r="C80" s="30">
        <v>0</v>
      </c>
      <c r="D80" s="22"/>
    </row>
    <row r="81" spans="1:7" ht="63.75" customHeight="1" x14ac:dyDescent="0.25">
      <c r="A81" s="122"/>
      <c r="B81" s="3" t="s">
        <v>184</v>
      </c>
      <c r="C81" s="52">
        <v>445</v>
      </c>
      <c r="D81" s="3"/>
      <c r="E81" s="27"/>
    </row>
    <row r="82" spans="1:7" ht="67.5" customHeight="1" x14ac:dyDescent="0.25">
      <c r="A82" s="123"/>
      <c r="B82" s="3" t="s">
        <v>185</v>
      </c>
      <c r="C82" s="52">
        <v>0</v>
      </c>
      <c r="D82" s="3"/>
      <c r="E82" s="27"/>
    </row>
    <row r="83" spans="1:7" ht="92.25" customHeight="1" x14ac:dyDescent="0.25">
      <c r="A83" s="149" t="s">
        <v>186</v>
      </c>
      <c r="B83" s="150"/>
      <c r="C83" s="150"/>
      <c r="D83" s="151"/>
      <c r="E83" s="27"/>
    </row>
    <row r="84" spans="1:7" ht="31.5" customHeight="1" x14ac:dyDescent="0.25">
      <c r="A84" s="1">
        <v>7</v>
      </c>
      <c r="B84" s="5" t="s">
        <v>34</v>
      </c>
      <c r="C84" s="1"/>
      <c r="D84" s="3" t="s">
        <v>4</v>
      </c>
    </row>
    <row r="85" spans="1:7" ht="45.75" customHeight="1" x14ac:dyDescent="0.25">
      <c r="A85" s="121"/>
      <c r="B85" s="3" t="s">
        <v>33</v>
      </c>
      <c r="C85" s="41" t="s">
        <v>189</v>
      </c>
      <c r="D85" s="3"/>
      <c r="G85" s="35"/>
    </row>
    <row r="86" spans="1:7" ht="33.75" customHeight="1" x14ac:dyDescent="0.25">
      <c r="A86" s="122"/>
      <c r="B86" s="3" t="s">
        <v>32</v>
      </c>
      <c r="C86" s="41" t="s">
        <v>202</v>
      </c>
      <c r="D86" s="3"/>
    </row>
    <row r="87" spans="1:7" ht="33.75" customHeight="1" x14ac:dyDescent="0.25">
      <c r="A87" s="122"/>
      <c r="B87" s="3" t="s">
        <v>31</v>
      </c>
      <c r="C87" s="41" t="s">
        <v>192</v>
      </c>
      <c r="D87" s="3"/>
    </row>
    <row r="88" spans="1:7" ht="33.75" customHeight="1" x14ac:dyDescent="0.25">
      <c r="A88" s="123"/>
      <c r="B88" s="3" t="s">
        <v>30</v>
      </c>
      <c r="C88" s="41" t="s">
        <v>193</v>
      </c>
      <c r="D88" s="3"/>
    </row>
    <row r="89" spans="1:7" ht="42.75" customHeight="1" x14ac:dyDescent="0.25">
      <c r="A89" s="127" t="s">
        <v>190</v>
      </c>
      <c r="B89" s="128"/>
      <c r="C89" s="128"/>
      <c r="D89" s="129"/>
    </row>
    <row r="90" spans="1:7" ht="31.5" customHeight="1" x14ac:dyDescent="0.25">
      <c r="A90" s="1">
        <v>8</v>
      </c>
      <c r="B90" s="5" t="s">
        <v>95</v>
      </c>
      <c r="C90" s="37">
        <v>0</v>
      </c>
      <c r="D90" s="3" t="s">
        <v>4</v>
      </c>
    </row>
    <row r="91" spans="1:7" ht="18.75" customHeight="1" x14ac:dyDescent="0.25">
      <c r="A91" s="152"/>
      <c r="B91" s="3" t="s">
        <v>29</v>
      </c>
      <c r="C91" s="37">
        <v>0</v>
      </c>
      <c r="D91" s="24"/>
    </row>
    <row r="92" spans="1:7" ht="18.75" customHeight="1" x14ac:dyDescent="0.25">
      <c r="A92" s="152"/>
      <c r="B92" s="3" t="s">
        <v>28</v>
      </c>
      <c r="C92" s="37">
        <v>0</v>
      </c>
      <c r="D92" s="24"/>
    </row>
    <row r="93" spans="1:7" ht="18.75" customHeight="1" x14ac:dyDescent="0.25">
      <c r="A93" s="152"/>
      <c r="B93" s="3" t="s">
        <v>27</v>
      </c>
      <c r="C93" s="37">
        <v>0</v>
      </c>
      <c r="D93" s="24"/>
    </row>
    <row r="94" spans="1:7" ht="18.75" customHeight="1" x14ac:dyDescent="0.25">
      <c r="A94" s="152"/>
      <c r="B94" s="3" t="s">
        <v>26</v>
      </c>
      <c r="C94" s="37">
        <v>0</v>
      </c>
      <c r="D94" s="24"/>
    </row>
    <row r="95" spans="1:7" ht="29.25" customHeight="1" x14ac:dyDescent="0.25">
      <c r="A95" s="153"/>
      <c r="B95" s="15" t="s">
        <v>25</v>
      </c>
      <c r="C95" s="43">
        <v>0</v>
      </c>
      <c r="D95" s="25"/>
    </row>
    <row r="96" spans="1:7" ht="20.25" customHeight="1" x14ac:dyDescent="0.25">
      <c r="A96" s="127" t="s">
        <v>89</v>
      </c>
      <c r="B96" s="128"/>
      <c r="C96" s="128"/>
      <c r="D96" s="129"/>
    </row>
    <row r="97" spans="1:4" ht="43.5" customHeight="1" x14ac:dyDescent="0.25">
      <c r="A97" s="13">
        <v>9</v>
      </c>
      <c r="B97" s="16" t="s">
        <v>24</v>
      </c>
      <c r="C97" s="13">
        <v>0</v>
      </c>
      <c r="D97" s="3" t="s">
        <v>4</v>
      </c>
    </row>
    <row r="98" spans="1:4" ht="30" customHeight="1" x14ac:dyDescent="0.25">
      <c r="A98" s="127" t="s">
        <v>90</v>
      </c>
      <c r="B98" s="128"/>
      <c r="C98" s="128"/>
      <c r="D98" s="129"/>
    </row>
    <row r="99" spans="1:4" ht="21.75" customHeight="1" x14ac:dyDescent="0.25">
      <c r="A99" s="14">
        <v>10</v>
      </c>
      <c r="B99" s="17" t="s">
        <v>23</v>
      </c>
      <c r="C99" s="18"/>
      <c r="D99" s="3" t="s">
        <v>4</v>
      </c>
    </row>
    <row r="100" spans="1:4" ht="28.5" customHeight="1" x14ac:dyDescent="0.25">
      <c r="A100" s="155"/>
      <c r="B100" s="36" t="s">
        <v>22</v>
      </c>
      <c r="C100" s="37">
        <v>0</v>
      </c>
      <c r="D100" s="38"/>
    </row>
    <row r="101" spans="1:4" ht="28.5" customHeight="1" x14ac:dyDescent="0.25">
      <c r="A101" s="156"/>
      <c r="B101" s="36" t="s">
        <v>21</v>
      </c>
      <c r="C101" s="37">
        <v>0</v>
      </c>
      <c r="D101" s="36" t="s">
        <v>4</v>
      </c>
    </row>
    <row r="102" spans="1:4" ht="28.5" customHeight="1" x14ac:dyDescent="0.25">
      <c r="A102" s="156"/>
      <c r="B102" s="36" t="s">
        <v>20</v>
      </c>
      <c r="C102" s="37">
        <v>0</v>
      </c>
      <c r="D102" s="36" t="s">
        <v>4</v>
      </c>
    </row>
    <row r="103" spans="1:4" ht="51" customHeight="1" x14ac:dyDescent="0.25">
      <c r="A103" s="156"/>
      <c r="B103" s="36" t="s">
        <v>19</v>
      </c>
      <c r="C103" s="37">
        <v>0</v>
      </c>
      <c r="D103" s="36" t="s">
        <v>17</v>
      </c>
    </row>
    <row r="104" spans="1:4" ht="66.75" customHeight="1" x14ac:dyDescent="0.25">
      <c r="A104" s="156"/>
      <c r="B104" s="36" t="s">
        <v>18</v>
      </c>
      <c r="C104" s="37">
        <v>0</v>
      </c>
      <c r="D104" s="36" t="s">
        <v>17</v>
      </c>
    </row>
    <row r="105" spans="1:4" ht="48.75" customHeight="1" x14ac:dyDescent="0.25">
      <c r="A105" s="157"/>
      <c r="B105" s="36" t="s">
        <v>16</v>
      </c>
      <c r="C105" s="37">
        <v>0</v>
      </c>
      <c r="D105" s="36" t="s">
        <v>14</v>
      </c>
    </row>
    <row r="106" spans="1:4" ht="83.25" customHeight="1" x14ac:dyDescent="0.25">
      <c r="A106" s="127" t="s">
        <v>191</v>
      </c>
      <c r="B106" s="128"/>
      <c r="C106" s="128"/>
      <c r="D106" s="129"/>
    </row>
    <row r="107" spans="1:4" ht="32.25" customHeight="1" x14ac:dyDescent="0.25">
      <c r="A107" s="1">
        <v>11</v>
      </c>
      <c r="B107" s="5" t="s">
        <v>96</v>
      </c>
      <c r="C107" s="11"/>
      <c r="D107" s="3" t="s">
        <v>14</v>
      </c>
    </row>
    <row r="108" spans="1:4" ht="18" customHeight="1" x14ac:dyDescent="0.25">
      <c r="A108" s="153"/>
      <c r="B108" s="3" t="s">
        <v>13</v>
      </c>
      <c r="C108" s="1">
        <v>0</v>
      </c>
      <c r="D108" s="24"/>
    </row>
    <row r="109" spans="1:4" ht="31.5" customHeight="1" x14ac:dyDescent="0.25">
      <c r="A109" s="154"/>
      <c r="B109" s="3" t="s">
        <v>12</v>
      </c>
      <c r="C109" s="1">
        <v>0</v>
      </c>
      <c r="D109" s="24"/>
    </row>
    <row r="110" spans="1:4" ht="30" customHeight="1" x14ac:dyDescent="0.25">
      <c r="A110" s="154"/>
      <c r="B110" s="3" t="s">
        <v>11</v>
      </c>
      <c r="C110" s="1">
        <v>0</v>
      </c>
      <c r="D110" s="24"/>
    </row>
    <row r="111" spans="1:4" ht="30" customHeight="1" x14ac:dyDescent="0.25">
      <c r="A111" s="154"/>
      <c r="B111" s="3" t="s">
        <v>92</v>
      </c>
      <c r="C111" s="44">
        <v>10931084</v>
      </c>
      <c r="D111" s="3" t="s">
        <v>4</v>
      </c>
    </row>
    <row r="112" spans="1:4" ht="18" customHeight="1" x14ac:dyDescent="0.25">
      <c r="A112" s="154"/>
      <c r="B112" s="15" t="s">
        <v>10</v>
      </c>
      <c r="C112" s="12">
        <v>0</v>
      </c>
      <c r="D112" s="25"/>
    </row>
    <row r="113" spans="1:4" ht="33" customHeight="1" x14ac:dyDescent="0.25">
      <c r="A113" s="127" t="s">
        <v>91</v>
      </c>
      <c r="B113" s="128"/>
      <c r="C113" s="128"/>
      <c r="D113" s="129"/>
    </row>
    <row r="114" spans="1:4" ht="79.5" customHeight="1" x14ac:dyDescent="0.25">
      <c r="A114" s="32">
        <v>12</v>
      </c>
      <c r="B114" s="33" t="s">
        <v>9</v>
      </c>
      <c r="C114" s="45" t="s">
        <v>187</v>
      </c>
      <c r="D114" s="24"/>
    </row>
    <row r="115" spans="1:4" ht="48" customHeight="1" x14ac:dyDescent="0.25">
      <c r="A115" s="127" t="s">
        <v>188</v>
      </c>
      <c r="B115" s="128"/>
      <c r="C115" s="128"/>
      <c r="D115" s="128"/>
    </row>
    <row r="116" spans="1:4" ht="31.5" x14ac:dyDescent="0.25">
      <c r="A116" s="32">
        <v>13</v>
      </c>
      <c r="B116" s="2" t="s">
        <v>8</v>
      </c>
      <c r="C116" s="32">
        <v>0</v>
      </c>
      <c r="D116" s="3" t="s">
        <v>4</v>
      </c>
    </row>
    <row r="117" spans="1:4" ht="15.75" x14ac:dyDescent="0.25">
      <c r="A117" s="127" t="s">
        <v>198</v>
      </c>
      <c r="B117" s="128"/>
      <c r="C117" s="128"/>
      <c r="D117" s="129"/>
    </row>
    <row r="118" spans="1:4" ht="78.75" x14ac:dyDescent="0.25">
      <c r="A118" s="32">
        <v>14</v>
      </c>
      <c r="B118" s="2" t="s">
        <v>7</v>
      </c>
      <c r="C118" s="37" t="s">
        <v>196</v>
      </c>
      <c r="D118" s="3" t="s">
        <v>4</v>
      </c>
    </row>
    <row r="119" spans="1:4" ht="36" customHeight="1" x14ac:dyDescent="0.25">
      <c r="A119" s="127" t="s">
        <v>199</v>
      </c>
      <c r="B119" s="128"/>
      <c r="C119" s="128"/>
      <c r="D119" s="129"/>
    </row>
    <row r="120" spans="1:4" ht="31.5" x14ac:dyDescent="0.25">
      <c r="A120" s="32">
        <v>15</v>
      </c>
      <c r="B120" s="2" t="s">
        <v>6</v>
      </c>
      <c r="C120" s="46" t="s">
        <v>195</v>
      </c>
      <c r="D120" s="3" t="s">
        <v>4</v>
      </c>
    </row>
    <row r="121" spans="1:4" ht="36" customHeight="1" x14ac:dyDescent="0.25">
      <c r="A121" s="127" t="s">
        <v>200</v>
      </c>
      <c r="B121" s="128"/>
      <c r="C121" s="128"/>
      <c r="D121" s="129"/>
    </row>
    <row r="122" spans="1:4" ht="53.25" customHeight="1" x14ac:dyDescent="0.25">
      <c r="A122" s="32">
        <v>16</v>
      </c>
      <c r="B122" s="2" t="s">
        <v>5</v>
      </c>
      <c r="C122" s="47" t="s">
        <v>194</v>
      </c>
      <c r="D122" s="3" t="s">
        <v>4</v>
      </c>
    </row>
    <row r="123" spans="1:4" ht="47.25" customHeight="1" x14ac:dyDescent="0.25">
      <c r="A123" s="127" t="s">
        <v>201</v>
      </c>
      <c r="B123" s="128"/>
      <c r="C123" s="128"/>
      <c r="D123" s="129"/>
    </row>
    <row r="124" spans="1:4" ht="163.5" customHeight="1" x14ac:dyDescent="0.25">
      <c r="A124" s="32">
        <v>17</v>
      </c>
      <c r="B124" s="2" t="s">
        <v>3</v>
      </c>
      <c r="C124" s="32">
        <v>0</v>
      </c>
      <c r="D124" s="3" t="s">
        <v>2</v>
      </c>
    </row>
    <row r="125" spans="1:4" ht="37.5" customHeight="1" x14ac:dyDescent="0.25">
      <c r="A125" s="127" t="s">
        <v>93</v>
      </c>
      <c r="B125" s="128"/>
      <c r="C125" s="128"/>
      <c r="D125" s="129"/>
    </row>
    <row r="126" spans="1:4" ht="105" customHeight="1" x14ac:dyDescent="0.25">
      <c r="A126" s="32">
        <v>18</v>
      </c>
      <c r="B126" s="2" t="s">
        <v>1</v>
      </c>
      <c r="C126" s="32" t="s">
        <v>38</v>
      </c>
      <c r="D126" s="3" t="s">
        <v>0</v>
      </c>
    </row>
  </sheetData>
  <mergeCells count="33">
    <mergeCell ref="A125:D125"/>
    <mergeCell ref="A51:D51"/>
    <mergeCell ref="A123:D123"/>
    <mergeCell ref="A89:D89"/>
    <mergeCell ref="A117:D117"/>
    <mergeCell ref="A119:D119"/>
    <mergeCell ref="A121:D121"/>
    <mergeCell ref="A115:D115"/>
    <mergeCell ref="A108:A112"/>
    <mergeCell ref="A100:A105"/>
    <mergeCell ref="A113:D113"/>
    <mergeCell ref="A106:D106"/>
    <mergeCell ref="A45:D45"/>
    <mergeCell ref="A38:D38"/>
    <mergeCell ref="A20:D20"/>
    <mergeCell ref="A96:D96"/>
    <mergeCell ref="A98:D98"/>
    <mergeCell ref="A22:A24"/>
    <mergeCell ref="A27:A31"/>
    <mergeCell ref="A33:A34"/>
    <mergeCell ref="A36:A37"/>
    <mergeCell ref="A40:A44"/>
    <mergeCell ref="A83:D83"/>
    <mergeCell ref="A47:A50"/>
    <mergeCell ref="A54:D54"/>
    <mergeCell ref="A56:A82"/>
    <mergeCell ref="A85:A88"/>
    <mergeCell ref="A91:A95"/>
    <mergeCell ref="A1:D1"/>
    <mergeCell ref="A2:D2"/>
    <mergeCell ref="A3:D3"/>
    <mergeCell ref="A11:A14"/>
    <mergeCell ref="A16:A19"/>
  </mergeCells>
  <pageMargins left="0.70866141732283472"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1953 </vt:lpstr>
      <vt:lpstr>1952</vt:lpstr>
      <vt:lpstr>2461</vt:lpstr>
      <vt:lpstr>2007</vt:lpstr>
      <vt:lpstr>2005</vt:lpstr>
      <vt:lpstr>2422</vt:lpstr>
      <vt:lpstr>1910</vt:lpstr>
      <vt:lpstr>909</vt:lpstr>
      <vt:lpstr>1983</vt:lpstr>
      <vt:lpstr>'1952'!Область_печати</vt:lpstr>
      <vt:lpstr>'1953 '!Область_печати</vt:lpstr>
      <vt:lpstr>'2007'!Область_печати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Екатерина</cp:lastModifiedBy>
  <cp:lastPrinted>2021-03-18T10:49:17Z</cp:lastPrinted>
  <dcterms:created xsi:type="dcterms:W3CDTF">2018-01-24T08:15:58Z</dcterms:created>
  <dcterms:modified xsi:type="dcterms:W3CDTF">2021-03-29T11:56:07Z</dcterms:modified>
</cp:coreProperties>
</file>